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200" windowHeight="10875" tabRatio="741" firstSheet="1" activeTab="2"/>
  </bookViews>
  <sheets>
    <sheet name="СВОД2020" sheetId="47" r:id="rId1"/>
    <sheet name="СВОД 2021" sheetId="49" r:id="rId2"/>
    <sheet name="СВОД 2022 ГОД" sheetId="25" r:id="rId3"/>
    <sheet name="СШ №1" sheetId="2" r:id="rId4"/>
    <sheet name="СШ №2" sheetId="6" r:id="rId5"/>
    <sheet name="Казгородокска СШ " sheetId="8" r:id="rId6"/>
    <sheet name="Макинская СШ" sheetId="7" r:id="rId7"/>
    <sheet name="Донская СШ" sheetId="9" r:id="rId8"/>
    <sheet name="Амангельдинская СШ" sheetId="10" r:id="rId9"/>
    <sheet name="Невская СШ" sheetId="11" r:id="rId10"/>
    <sheet name="Кудку агашСШ" sheetId="32" r:id="rId11"/>
    <sheet name="Саулинская СШ" sheetId="12" r:id="rId12"/>
    <sheet name="Енбекшильдерская СШ" sheetId="17" r:id="rId13"/>
    <sheet name="Буландинская СШ" sheetId="18" r:id="rId14"/>
    <sheet name="2020" sheetId="48" r:id="rId15"/>
    <sheet name="Когамская СШ" sheetId="19" r:id="rId16"/>
    <sheet name="Бирсуатская СШ" sheetId="20" r:id="rId17"/>
    <sheet name="Кенащинская СШ" sheetId="21" r:id="rId18"/>
    <sheet name="Мамайская ОШ" sheetId="22" r:id="rId19"/>
    <sheet name="Заураловская ОШ" sheetId="26" r:id="rId20"/>
    <sheet name="Макпальская ОШ" sheetId="23" r:id="rId21"/>
    <sheet name="Баймурзинская ОШ" sheetId="24" r:id="rId22"/>
    <sheet name="Советская ОШ" sheetId="27" r:id="rId23"/>
    <sheet name="Заозерновская ОШ" sheetId="28" r:id="rId24"/>
    <sheet name="Кызыл-Уюмская ОШ" sheetId="45" r:id="rId25"/>
    <sheet name="Яблоновская ОШ" sheetId="29" r:id="rId26"/>
    <sheet name="Алгинская ОШ" sheetId="30" r:id="rId27"/>
    <sheet name="Краснофлотская ОШ" sheetId="31" r:id="rId28"/>
    <sheet name="Каратальская НШ" sheetId="33" r:id="rId29"/>
    <sheet name="Джукейская НШ" sheetId="34" r:id="rId30"/>
    <sheet name="Трудовая НШ" sheetId="46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7" l="1"/>
  <c r="D33" i="8" l="1"/>
  <c r="D31" i="8"/>
  <c r="D30" i="8"/>
  <c r="D27" i="8"/>
  <c r="D26" i="8"/>
  <c r="D28" i="8" s="1"/>
  <c r="D24" i="8"/>
  <c r="D23" i="8"/>
  <c r="D21" i="8"/>
  <c r="D20" i="8"/>
  <c r="D18" i="8"/>
  <c r="D17" i="8"/>
  <c r="D19" i="8" s="1"/>
  <c r="D16" i="8"/>
  <c r="D14" i="8"/>
  <c r="D11" i="8"/>
  <c r="D33" i="7"/>
  <c r="D31" i="7"/>
  <c r="D30" i="7"/>
  <c r="D27" i="7"/>
  <c r="D26" i="7"/>
  <c r="D28" i="7" s="1"/>
  <c r="D24" i="7"/>
  <c r="D23" i="7"/>
  <c r="D21" i="7"/>
  <c r="D20" i="7"/>
  <c r="D18" i="7"/>
  <c r="D17" i="7"/>
  <c r="D19" i="7" s="1"/>
  <c r="D16" i="7"/>
  <c r="D14" i="7"/>
  <c r="D11" i="7"/>
  <c r="D33" i="9"/>
  <c r="D31" i="9"/>
  <c r="D30" i="9"/>
  <c r="D27" i="9"/>
  <c r="D26" i="9"/>
  <c r="D28" i="9" s="1"/>
  <c r="D24" i="9"/>
  <c r="D23" i="9"/>
  <c r="D21" i="9"/>
  <c r="D20" i="9"/>
  <c r="D22" i="9" s="1"/>
  <c r="D18" i="9"/>
  <c r="D17" i="9"/>
  <c r="D19" i="9" s="1"/>
  <c r="D16" i="9"/>
  <c r="D15" i="9"/>
  <c r="D29" i="9" s="1"/>
  <c r="D14" i="9"/>
  <c r="D11" i="9"/>
  <c r="D33" i="10"/>
  <c r="D31" i="10"/>
  <c r="D30" i="10"/>
  <c r="D27" i="10"/>
  <c r="D26" i="10"/>
  <c r="D28" i="10" s="1"/>
  <c r="D24" i="10"/>
  <c r="D23" i="10"/>
  <c r="D21" i="10"/>
  <c r="D20" i="10"/>
  <c r="D22" i="10" s="1"/>
  <c r="D18" i="10"/>
  <c r="D17" i="10"/>
  <c r="D19" i="10" s="1"/>
  <c r="D16" i="10"/>
  <c r="D14" i="10"/>
  <c r="D11" i="10"/>
  <c r="D33" i="11"/>
  <c r="D31" i="11"/>
  <c r="D30" i="11"/>
  <c r="D27" i="11"/>
  <c r="D26" i="11"/>
  <c r="D28" i="11" s="1"/>
  <c r="D24" i="11"/>
  <c r="D23" i="11"/>
  <c r="D21" i="11"/>
  <c r="D20" i="11"/>
  <c r="D22" i="11" s="1"/>
  <c r="D18" i="11"/>
  <c r="D17" i="11"/>
  <c r="D19" i="11" s="1"/>
  <c r="D16" i="11"/>
  <c r="D15" i="11"/>
  <c r="D29" i="11" s="1"/>
  <c r="D13" i="11" s="1"/>
  <c r="D12" i="11" s="1"/>
  <c r="D14" i="11"/>
  <c r="D11" i="11"/>
  <c r="D33" i="32"/>
  <c r="D31" i="32"/>
  <c r="D30" i="32"/>
  <c r="D27" i="32"/>
  <c r="D26" i="32"/>
  <c r="D28" i="32" s="1"/>
  <c r="D24" i="32"/>
  <c r="D23" i="32"/>
  <c r="D21" i="32"/>
  <c r="D20" i="32"/>
  <c r="D22" i="32" s="1"/>
  <c r="D18" i="32"/>
  <c r="D17" i="32"/>
  <c r="D19" i="32" s="1"/>
  <c r="D16" i="32"/>
  <c r="D14" i="32"/>
  <c r="D11" i="32"/>
  <c r="D33" i="12"/>
  <c r="D31" i="12"/>
  <c r="D30" i="12"/>
  <c r="D27" i="12"/>
  <c r="D26" i="12"/>
  <c r="D28" i="12" s="1"/>
  <c r="D24" i="12"/>
  <c r="D23" i="12"/>
  <c r="D21" i="12"/>
  <c r="D20" i="12"/>
  <c r="D22" i="12" s="1"/>
  <c r="D18" i="12"/>
  <c r="D17" i="12"/>
  <c r="D19" i="12" s="1"/>
  <c r="D16" i="12"/>
  <c r="D14" i="12"/>
  <c r="D11" i="12"/>
  <c r="D33" i="17"/>
  <c r="D30" i="17"/>
  <c r="D27" i="17"/>
  <c r="D26" i="17"/>
  <c r="D28" i="17" s="1"/>
  <c r="D24" i="17"/>
  <c r="D23" i="17"/>
  <c r="D21" i="17"/>
  <c r="D20" i="17"/>
  <c r="D22" i="17" s="1"/>
  <c r="D18" i="17"/>
  <c r="D17" i="17"/>
  <c r="D16" i="17"/>
  <c r="D15" i="17"/>
  <c r="D29" i="17" s="1"/>
  <c r="D14" i="17"/>
  <c r="D11" i="17"/>
  <c r="D33" i="18"/>
  <c r="D31" i="18"/>
  <c r="D30" i="18"/>
  <c r="D27" i="18"/>
  <c r="D26" i="18"/>
  <c r="D28" i="18" s="1"/>
  <c r="D24" i="18"/>
  <c r="D23" i="18"/>
  <c r="D21" i="18"/>
  <c r="D20" i="18"/>
  <c r="D15" i="18" s="1"/>
  <c r="D18" i="18"/>
  <c r="D17" i="18"/>
  <c r="D16" i="18"/>
  <c r="D14" i="18"/>
  <c r="D11" i="18"/>
  <c r="D11" i="31"/>
  <c r="D33" i="19"/>
  <c r="D31" i="19"/>
  <c r="D30" i="19"/>
  <c r="D27" i="19"/>
  <c r="D26" i="19"/>
  <c r="D28" i="19" s="1"/>
  <c r="D24" i="19"/>
  <c r="D23" i="19"/>
  <c r="D21" i="19"/>
  <c r="D20" i="19"/>
  <c r="D22" i="19" s="1"/>
  <c r="D18" i="19"/>
  <c r="D17" i="19"/>
  <c r="D16" i="19"/>
  <c r="D15" i="19"/>
  <c r="D29" i="19" s="1"/>
  <c r="D14" i="19"/>
  <c r="D33" i="20"/>
  <c r="D31" i="20"/>
  <c r="D30" i="20"/>
  <c r="D27" i="20"/>
  <c r="D26" i="20"/>
  <c r="D24" i="20"/>
  <c r="D23" i="20"/>
  <c r="D21" i="20"/>
  <c r="D20" i="20"/>
  <c r="D22" i="20" s="1"/>
  <c r="D18" i="20"/>
  <c r="D17" i="20"/>
  <c r="D19" i="20" s="1"/>
  <c r="D16" i="20"/>
  <c r="D14" i="20"/>
  <c r="D33" i="21"/>
  <c r="D31" i="21"/>
  <c r="D30" i="21"/>
  <c r="D27" i="21"/>
  <c r="D26" i="21"/>
  <c r="D28" i="21" s="1"/>
  <c r="D24" i="21"/>
  <c r="D23" i="21"/>
  <c r="D21" i="21"/>
  <c r="D20" i="21"/>
  <c r="D18" i="21"/>
  <c r="D17" i="21"/>
  <c r="D19" i="21" s="1"/>
  <c r="D16" i="21"/>
  <c r="D14" i="21"/>
  <c r="D33" i="22"/>
  <c r="D31" i="22"/>
  <c r="D30" i="22"/>
  <c r="D27" i="22"/>
  <c r="D26" i="22"/>
  <c r="D28" i="22" s="1"/>
  <c r="D24" i="22"/>
  <c r="D23" i="22"/>
  <c r="D21" i="22"/>
  <c r="D20" i="22"/>
  <c r="D22" i="22" s="1"/>
  <c r="D18" i="22"/>
  <c r="D17" i="22"/>
  <c r="D16" i="22"/>
  <c r="D15" i="22"/>
  <c r="D29" i="22" s="1"/>
  <c r="D14" i="22"/>
  <c r="D33" i="26"/>
  <c r="D31" i="26"/>
  <c r="D30" i="26"/>
  <c r="D27" i="26"/>
  <c r="D26" i="26"/>
  <c r="D24" i="26"/>
  <c r="D23" i="26"/>
  <c r="D21" i="26"/>
  <c r="D20" i="26"/>
  <c r="D22" i="26" s="1"/>
  <c r="D18" i="26"/>
  <c r="D17" i="26"/>
  <c r="D19" i="26" s="1"/>
  <c r="D16" i="26"/>
  <c r="D14" i="26"/>
  <c r="D33" i="23"/>
  <c r="D31" i="23"/>
  <c r="D30" i="23"/>
  <c r="D27" i="23"/>
  <c r="D26" i="23"/>
  <c r="D28" i="23" s="1"/>
  <c r="D24" i="23"/>
  <c r="D23" i="23"/>
  <c r="D21" i="23"/>
  <c r="D20" i="23"/>
  <c r="D18" i="23"/>
  <c r="D17" i="23"/>
  <c r="D19" i="23" s="1"/>
  <c r="D16" i="23"/>
  <c r="D14" i="23"/>
  <c r="D33" i="24"/>
  <c r="D31" i="24"/>
  <c r="D30" i="24"/>
  <c r="D27" i="24"/>
  <c r="D26" i="24"/>
  <c r="D28" i="24" s="1"/>
  <c r="D24" i="24"/>
  <c r="D23" i="24"/>
  <c r="D21" i="24"/>
  <c r="D20" i="24"/>
  <c r="D22" i="24" s="1"/>
  <c r="D18" i="24"/>
  <c r="D17" i="24"/>
  <c r="D19" i="24" s="1"/>
  <c r="D16" i="24"/>
  <c r="D15" i="24"/>
  <c r="D29" i="24" s="1"/>
  <c r="D13" i="24" s="1"/>
  <c r="D12" i="24" s="1"/>
  <c r="D14" i="24"/>
  <c r="D33" i="27"/>
  <c r="D31" i="27"/>
  <c r="D30" i="27"/>
  <c r="D27" i="27"/>
  <c r="D26" i="27"/>
  <c r="D28" i="27" s="1"/>
  <c r="D24" i="27"/>
  <c r="D23" i="27"/>
  <c r="D21" i="27"/>
  <c r="D20" i="27"/>
  <c r="D22" i="27" s="1"/>
  <c r="D18" i="27"/>
  <c r="D17" i="27"/>
  <c r="D16" i="27"/>
  <c r="D15" i="27"/>
  <c r="D29" i="27" s="1"/>
  <c r="D14" i="27"/>
  <c r="D33" i="28"/>
  <c r="D31" i="28"/>
  <c r="D30" i="28"/>
  <c r="D27" i="28"/>
  <c r="D26" i="28"/>
  <c r="D24" i="28"/>
  <c r="D23" i="28"/>
  <c r="D21" i="28"/>
  <c r="D20" i="28"/>
  <c r="D18" i="28"/>
  <c r="D17" i="28"/>
  <c r="D19" i="28" s="1"/>
  <c r="D16" i="28"/>
  <c r="D14" i="28"/>
  <c r="D33" i="45"/>
  <c r="D31" i="45"/>
  <c r="D30" i="45"/>
  <c r="D27" i="45"/>
  <c r="D26" i="45"/>
  <c r="D28" i="45" s="1"/>
  <c r="D24" i="45"/>
  <c r="D23" i="45"/>
  <c r="D21" i="45"/>
  <c r="D20" i="45"/>
  <c r="D18" i="45"/>
  <c r="D17" i="45"/>
  <c r="D19" i="45" s="1"/>
  <c r="D16" i="45"/>
  <c r="D14" i="45"/>
  <c r="D33" i="29"/>
  <c r="D31" i="29"/>
  <c r="D30" i="29"/>
  <c r="D27" i="29"/>
  <c r="D26" i="29"/>
  <c r="D28" i="29" s="1"/>
  <c r="D24" i="29"/>
  <c r="D23" i="29"/>
  <c r="D21" i="29"/>
  <c r="D20" i="29"/>
  <c r="D22" i="29" s="1"/>
  <c r="D18" i="29"/>
  <c r="D17" i="29"/>
  <c r="D19" i="29" s="1"/>
  <c r="D16" i="29"/>
  <c r="D14" i="29"/>
  <c r="D33" i="30"/>
  <c r="D31" i="30"/>
  <c r="D30" i="30"/>
  <c r="D27" i="30"/>
  <c r="D26" i="30"/>
  <c r="D28" i="30" s="1"/>
  <c r="D24" i="30"/>
  <c r="D23" i="30"/>
  <c r="D21" i="30"/>
  <c r="D20" i="30"/>
  <c r="D22" i="30" s="1"/>
  <c r="D18" i="30"/>
  <c r="D17" i="30"/>
  <c r="D16" i="30"/>
  <c r="D15" i="30"/>
  <c r="D29" i="30" s="1"/>
  <c r="D14" i="30"/>
  <c r="D17" i="31"/>
  <c r="D15" i="31" s="1"/>
  <c r="D20" i="31"/>
  <c r="D23" i="31"/>
  <c r="D26" i="31"/>
  <c r="D30" i="31"/>
  <c r="D33" i="31"/>
  <c r="D15" i="10" l="1"/>
  <c r="D29" i="10" s="1"/>
  <c r="D13" i="10" s="1"/>
  <c r="D12" i="10" s="1"/>
  <c r="D13" i="27"/>
  <c r="D12" i="27" s="1"/>
  <c r="D13" i="22"/>
  <c r="D12" i="22" s="1"/>
  <c r="D13" i="19"/>
  <c r="D12" i="19" s="1"/>
  <c r="D13" i="17"/>
  <c r="D12" i="17" s="1"/>
  <c r="D15" i="29"/>
  <c r="D29" i="29" s="1"/>
  <c r="D13" i="29" s="1"/>
  <c r="D12" i="29" s="1"/>
  <c r="D15" i="12"/>
  <c r="D29" i="12" s="1"/>
  <c r="D15" i="32"/>
  <c r="D29" i="32" s="1"/>
  <c r="D15" i="28"/>
  <c r="D29" i="28" s="1"/>
  <c r="D13" i="28" s="1"/>
  <c r="D12" i="28" s="1"/>
  <c r="D22" i="28"/>
  <c r="D15" i="26"/>
  <c r="D29" i="26" s="1"/>
  <c r="D13" i="26" s="1"/>
  <c r="D12" i="26" s="1"/>
  <c r="D15" i="20"/>
  <c r="D29" i="20" s="1"/>
  <c r="D13" i="20" s="1"/>
  <c r="D12" i="20" s="1"/>
  <c r="D13" i="30"/>
  <c r="D12" i="30" s="1"/>
  <c r="D19" i="30"/>
  <c r="D15" i="45"/>
  <c r="D29" i="45" s="1"/>
  <c r="D13" i="45" s="1"/>
  <c r="D12" i="45" s="1"/>
  <c r="D22" i="45"/>
  <c r="D28" i="28"/>
  <c r="D19" i="27"/>
  <c r="D15" i="23"/>
  <c r="D29" i="23" s="1"/>
  <c r="D13" i="23" s="1"/>
  <c r="D12" i="23" s="1"/>
  <c r="D22" i="23"/>
  <c r="D28" i="26"/>
  <c r="D19" i="22"/>
  <c r="D15" i="21"/>
  <c r="D29" i="21" s="1"/>
  <c r="D13" i="21" s="1"/>
  <c r="D12" i="21" s="1"/>
  <c r="D28" i="20"/>
  <c r="D19" i="19"/>
  <c r="D19" i="18"/>
  <c r="D19" i="17"/>
  <c r="D15" i="7"/>
  <c r="D29" i="7" s="1"/>
  <c r="D13" i="7" s="1"/>
  <c r="D12" i="7" s="1"/>
  <c r="D15" i="8"/>
  <c r="D29" i="8" s="1"/>
  <c r="D13" i="8" s="1"/>
  <c r="D12" i="8" s="1"/>
  <c r="D22" i="8"/>
  <c r="D13" i="12"/>
  <c r="D12" i="12" s="1"/>
  <c r="D13" i="32"/>
  <c r="D12" i="32" s="1"/>
  <c r="D13" i="9"/>
  <c r="D12" i="9" s="1"/>
  <c r="D22" i="7"/>
  <c r="D29" i="18"/>
  <c r="D13" i="18" s="1"/>
  <c r="D12" i="18" s="1"/>
  <c r="D22" i="18"/>
  <c r="D22" i="21"/>
  <c r="C33" i="25"/>
  <c r="G33" i="25" s="1"/>
  <c r="C32" i="25"/>
  <c r="G32" i="25" s="1"/>
  <c r="C31" i="25"/>
  <c r="G31" i="25" s="1"/>
  <c r="C30" i="25"/>
  <c r="G30" i="25" s="1"/>
  <c r="F34" i="25"/>
  <c r="E33" i="19" l="1"/>
  <c r="E33" i="10"/>
  <c r="D29" i="31"/>
  <c r="E18" i="7"/>
  <c r="E24" i="21"/>
  <c r="E24" i="30"/>
  <c r="F13" i="25" l="1"/>
  <c r="F12" i="25" s="1"/>
  <c r="F27" i="25"/>
  <c r="F26" i="25"/>
  <c r="F28" i="25" s="1"/>
  <c r="F24" i="25"/>
  <c r="F23" i="25"/>
  <c r="F21" i="25"/>
  <c r="F20" i="25"/>
  <c r="F22" i="25" s="1"/>
  <c r="F18" i="25"/>
  <c r="F17" i="25"/>
  <c r="F16" i="25"/>
  <c r="F14" i="25"/>
  <c r="F19" i="25" l="1"/>
  <c r="F25" i="25"/>
  <c r="D20" i="46"/>
  <c r="E33" i="31" l="1"/>
  <c r="E30" i="31"/>
  <c r="E33" i="18" l="1"/>
  <c r="E30" i="18"/>
  <c r="C28" i="18"/>
  <c r="E28" i="18" s="1"/>
  <c r="E27" i="18"/>
  <c r="E26" i="18"/>
  <c r="C25" i="18"/>
  <c r="E24" i="18"/>
  <c r="E23" i="18"/>
  <c r="C22" i="18"/>
  <c r="E22" i="18" s="1"/>
  <c r="E21" i="18"/>
  <c r="E20" i="18"/>
  <c r="C19" i="18"/>
  <c r="E19" i="18" s="1"/>
  <c r="E18" i="18"/>
  <c r="E17" i="18"/>
  <c r="E16" i="18"/>
  <c r="C15" i="18"/>
  <c r="C29" i="18" s="1"/>
  <c r="C34" i="18" s="1"/>
  <c r="E14" i="18"/>
  <c r="E11" i="18"/>
  <c r="E23" i="30"/>
  <c r="D20" i="34"/>
  <c r="D29" i="6"/>
  <c r="E29" i="6" s="1"/>
  <c r="D30" i="6"/>
  <c r="E30" i="6" s="1"/>
  <c r="D31" i="6"/>
  <c r="D32" i="6"/>
  <c r="C25" i="32"/>
  <c r="C19" i="32"/>
  <c r="D26" i="48"/>
  <c r="D23" i="48"/>
  <c r="D20" i="48"/>
  <c r="D17" i="48"/>
  <c r="E17" i="48" s="1"/>
  <c r="D33" i="48"/>
  <c r="E33" i="48" s="1"/>
  <c r="D30" i="48"/>
  <c r="E20" i="48"/>
  <c r="E23" i="48"/>
  <c r="E26" i="48"/>
  <c r="E30" i="48"/>
  <c r="E26" i="21"/>
  <c r="E23" i="21"/>
  <c r="E20" i="21"/>
  <c r="E33" i="21"/>
  <c r="E14" i="21"/>
  <c r="E16" i="21"/>
  <c r="E17" i="21"/>
  <c r="E18" i="21"/>
  <c r="E27" i="21"/>
  <c r="E30" i="21"/>
  <c r="E31" i="21"/>
  <c r="E17" i="22"/>
  <c r="E20" i="22"/>
  <c r="E33" i="22"/>
  <c r="E14" i="22"/>
  <c r="E16" i="22"/>
  <c r="E18" i="22"/>
  <c r="E21" i="22"/>
  <c r="E26" i="22"/>
  <c r="E27" i="22"/>
  <c r="E30" i="22"/>
  <c r="E31" i="22"/>
  <c r="E33" i="26"/>
  <c r="E26" i="26"/>
  <c r="E20" i="26"/>
  <c r="E14" i="26"/>
  <c r="E16" i="26"/>
  <c r="E18" i="26"/>
  <c r="E23" i="26"/>
  <c r="E27" i="26"/>
  <c r="E30" i="26"/>
  <c r="E31" i="26"/>
  <c r="E33" i="23"/>
  <c r="E26" i="23"/>
  <c r="E20" i="23"/>
  <c r="E17" i="23"/>
  <c r="E14" i="23"/>
  <c r="E16" i="23"/>
  <c r="E18" i="23"/>
  <c r="E23" i="23"/>
  <c r="E27" i="23"/>
  <c r="E30" i="23"/>
  <c r="E31" i="23"/>
  <c r="E33" i="24"/>
  <c r="E30" i="24"/>
  <c r="E26" i="24"/>
  <c r="E14" i="24"/>
  <c r="E16" i="24"/>
  <c r="E17" i="24"/>
  <c r="E18" i="24"/>
  <c r="E20" i="24"/>
  <c r="E23" i="24"/>
  <c r="E31" i="24"/>
  <c r="E26" i="27"/>
  <c r="E23" i="27"/>
  <c r="E14" i="27"/>
  <c r="E16" i="27"/>
  <c r="E17" i="27"/>
  <c r="E30" i="27"/>
  <c r="E31" i="27"/>
  <c r="E33" i="27"/>
  <c r="E30" i="30"/>
  <c r="E33" i="30"/>
  <c r="E20" i="30"/>
  <c r="E33" i="28"/>
  <c r="E30" i="28"/>
  <c r="E26" i="28"/>
  <c r="C25" i="28"/>
  <c r="D25" i="28" s="1"/>
  <c r="E17" i="28"/>
  <c r="E14" i="28"/>
  <c r="E16" i="28"/>
  <c r="E18" i="28"/>
  <c r="E27" i="28"/>
  <c r="E31" i="28"/>
  <c r="E30" i="45"/>
  <c r="E26" i="45"/>
  <c r="E17" i="45"/>
  <c r="E14" i="45"/>
  <c r="E16" i="45"/>
  <c r="E18" i="45"/>
  <c r="E20" i="45"/>
  <c r="E23" i="45"/>
  <c r="E27" i="45"/>
  <c r="E31" i="45"/>
  <c r="E33" i="45"/>
  <c r="E33" i="29"/>
  <c r="E23" i="29"/>
  <c r="E20" i="29"/>
  <c r="E26" i="29"/>
  <c r="E30" i="29"/>
  <c r="E31" i="29"/>
  <c r="E17" i="29"/>
  <c r="D15" i="48" l="1"/>
  <c r="D29" i="48" s="1"/>
  <c r="D13" i="48" s="1"/>
  <c r="D25" i="32"/>
  <c r="E25" i="32" s="1"/>
  <c r="E25" i="18"/>
  <c r="D25" i="18"/>
  <c r="E15" i="18"/>
  <c r="E29" i="18" s="1"/>
  <c r="C13" i="18"/>
  <c r="C12" i="18" s="1"/>
  <c r="E26" i="30"/>
  <c r="E15" i="30" s="1"/>
  <c r="E29" i="30" s="1"/>
  <c r="E17" i="30"/>
  <c r="E19" i="32"/>
  <c r="E15" i="48"/>
  <c r="E29" i="48" s="1"/>
  <c r="E13" i="48"/>
  <c r="E15" i="21"/>
  <c r="E17" i="26"/>
  <c r="E15" i="26" s="1"/>
  <c r="E29" i="26" s="1"/>
  <c r="E15" i="23"/>
  <c r="E29" i="23" s="1"/>
  <c r="E15" i="24"/>
  <c r="E29" i="24" s="1"/>
  <c r="E20" i="27"/>
  <c r="E15" i="27" s="1"/>
  <c r="E29" i="27" s="1"/>
  <c r="E15" i="45"/>
  <c r="E29" i="45" s="1"/>
  <c r="E18" i="30"/>
  <c r="E23" i="31"/>
  <c r="E26" i="31"/>
  <c r="D33" i="33"/>
  <c r="E33" i="33" s="1"/>
  <c r="D30" i="33"/>
  <c r="E30" i="33" s="1"/>
  <c r="D26" i="33"/>
  <c r="D20" i="33"/>
  <c r="D30" i="34"/>
  <c r="E30" i="34" s="1"/>
  <c r="D33" i="34"/>
  <c r="E33" i="34" s="1"/>
  <c r="D26" i="34"/>
  <c r="D30" i="46"/>
  <c r="D26" i="46"/>
  <c r="E30" i="46"/>
  <c r="E31" i="46"/>
  <c r="E20" i="46"/>
  <c r="E13" i="18" l="1"/>
  <c r="E12" i="18" s="1"/>
  <c r="E13" i="21"/>
  <c r="E29" i="21"/>
  <c r="E13" i="24"/>
  <c r="E20" i="31"/>
  <c r="E17" i="31"/>
  <c r="E26" i="33"/>
  <c r="D15" i="33"/>
  <c r="D29" i="33" s="1"/>
  <c r="E20" i="33"/>
  <c r="E26" i="34"/>
  <c r="E11" i="27"/>
  <c r="E15" i="31" l="1"/>
  <c r="E15" i="33"/>
  <c r="E29" i="33" s="1"/>
  <c r="C15" i="47"/>
  <c r="D15" i="47" s="1"/>
  <c r="C19" i="47"/>
  <c r="D19" i="47" s="1"/>
  <c r="C22" i="47"/>
  <c r="D22" i="47" s="1"/>
  <c r="C25" i="47"/>
  <c r="D25" i="47" s="1"/>
  <c r="C28" i="47"/>
  <c r="D28" i="47" s="1"/>
  <c r="D33" i="47"/>
  <c r="D13" i="47" s="1"/>
  <c r="D12" i="47" s="1"/>
  <c r="D31" i="47"/>
  <c r="D30" i="47"/>
  <c r="D29" i="47"/>
  <c r="D27" i="47"/>
  <c r="D26" i="47"/>
  <c r="D24" i="47"/>
  <c r="D23" i="47"/>
  <c r="D21" i="47"/>
  <c r="D20" i="47"/>
  <c r="D11" i="47"/>
  <c r="C13" i="47" l="1"/>
  <c r="C12" i="47" s="1"/>
  <c r="C28" i="48"/>
  <c r="D28" i="48" s="1"/>
  <c r="E28" i="48" s="1"/>
  <c r="D27" i="48"/>
  <c r="E27" i="48" s="1"/>
  <c r="C25" i="48"/>
  <c r="D25" i="48" s="1"/>
  <c r="E25" i="48" s="1"/>
  <c r="D24" i="48"/>
  <c r="E24" i="48" s="1"/>
  <c r="C22" i="48"/>
  <c r="D22" i="48" s="1"/>
  <c r="E22" i="48" s="1"/>
  <c r="D21" i="48"/>
  <c r="E21" i="48" s="1"/>
  <c r="D19" i="48"/>
  <c r="E19" i="48" s="1"/>
  <c r="C19" i="48"/>
  <c r="D18" i="48"/>
  <c r="E18" i="48" s="1"/>
  <c r="D16" i="48"/>
  <c r="E16" i="48" s="1"/>
  <c r="C15" i="48"/>
  <c r="C29" i="48" s="1"/>
  <c r="D14" i="48"/>
  <c r="E14" i="48" s="1"/>
  <c r="D11" i="48"/>
  <c r="E11" i="48" s="1"/>
  <c r="E12" i="48" s="1"/>
  <c r="C13" i="48" l="1"/>
  <c r="C12" i="48" l="1"/>
  <c r="D12" i="48" l="1"/>
  <c r="E31" i="7" l="1"/>
  <c r="D29" i="2" l="1"/>
  <c r="E29" i="2" s="1"/>
  <c r="C15" i="7"/>
  <c r="C15" i="6"/>
  <c r="C15" i="32"/>
  <c r="C29" i="32" s="1"/>
  <c r="C34" i="32" s="1"/>
  <c r="C29" i="7" l="1"/>
  <c r="C34" i="7" s="1"/>
  <c r="C13" i="7"/>
  <c r="C13" i="32"/>
  <c r="D11" i="2"/>
  <c r="E11" i="2" s="1"/>
  <c r="E11" i="22"/>
  <c r="E11" i="26"/>
  <c r="E11" i="24"/>
  <c r="E11" i="28"/>
  <c r="E11" i="45"/>
  <c r="E11" i="29"/>
  <c r="E11" i="30"/>
  <c r="D11" i="33"/>
  <c r="E11" i="33" s="1"/>
  <c r="E11" i="32" l="1"/>
  <c r="E11" i="23"/>
  <c r="C14" i="25"/>
  <c r="C16" i="25"/>
  <c r="G16" i="25" s="1"/>
  <c r="C18" i="25"/>
  <c r="C23" i="25"/>
  <c r="C24" i="25"/>
  <c r="C26" i="25"/>
  <c r="C27" i="25"/>
  <c r="C11" i="25"/>
  <c r="D14" i="46"/>
  <c r="D16" i="46"/>
  <c r="D17" i="46"/>
  <c r="D18" i="46"/>
  <c r="D19" i="46"/>
  <c r="D21" i="46"/>
  <c r="D22" i="46" s="1"/>
  <c r="D23" i="46"/>
  <c r="D24" i="46"/>
  <c r="E24" i="46" s="1"/>
  <c r="D25" i="46"/>
  <c r="E25" i="46" s="1"/>
  <c r="D15" i="46"/>
  <c r="D29" i="46" s="1"/>
  <c r="D27" i="46"/>
  <c r="D32" i="46"/>
  <c r="E32" i="46" s="1"/>
  <c r="D33" i="46"/>
  <c r="E33" i="46" s="1"/>
  <c r="C15" i="46"/>
  <c r="C29" i="46" s="1"/>
  <c r="C34" i="46" s="1"/>
  <c r="D14" i="34"/>
  <c r="D16" i="34"/>
  <c r="D17" i="34"/>
  <c r="D18" i="34"/>
  <c r="D19" i="34"/>
  <c r="D21" i="34"/>
  <c r="D23" i="34"/>
  <c r="D24" i="34"/>
  <c r="D25" i="34"/>
  <c r="D27" i="34"/>
  <c r="D31" i="34"/>
  <c r="E31" i="34" s="1"/>
  <c r="D32" i="34"/>
  <c r="E32" i="34" s="1"/>
  <c r="C15" i="34"/>
  <c r="C29" i="34" s="1"/>
  <c r="C34" i="34" s="1"/>
  <c r="D14" i="33"/>
  <c r="E14" i="33" s="1"/>
  <c r="D16" i="33"/>
  <c r="E16" i="33" s="1"/>
  <c r="D17" i="33"/>
  <c r="E17" i="33" s="1"/>
  <c r="D18" i="33"/>
  <c r="E18" i="33" s="1"/>
  <c r="D19" i="33"/>
  <c r="E19" i="33" s="1"/>
  <c r="D21" i="33"/>
  <c r="D23" i="33"/>
  <c r="D24" i="33"/>
  <c r="D25" i="33"/>
  <c r="D27" i="33"/>
  <c r="D31" i="33"/>
  <c r="D32" i="33"/>
  <c r="E32" i="33" s="1"/>
  <c r="E13" i="33" s="1"/>
  <c r="E12" i="33" s="1"/>
  <c r="C15" i="33"/>
  <c r="C29" i="33" s="1"/>
  <c r="C34" i="33" s="1"/>
  <c r="E16" i="32"/>
  <c r="E14" i="32"/>
  <c r="E17" i="32"/>
  <c r="E18" i="32"/>
  <c r="E20" i="32"/>
  <c r="E21" i="32"/>
  <c r="E24" i="32"/>
  <c r="E26" i="32"/>
  <c r="E27" i="32"/>
  <c r="E30" i="32"/>
  <c r="E31" i="32"/>
  <c r="E33" i="32"/>
  <c r="D14" i="31"/>
  <c r="D16" i="31"/>
  <c r="D18" i="31"/>
  <c r="D21" i="31"/>
  <c r="D24" i="31"/>
  <c r="E24" i="31" s="1"/>
  <c r="D27" i="31"/>
  <c r="D31" i="31"/>
  <c r="E31" i="31" s="1"/>
  <c r="C15" i="31"/>
  <c r="C29" i="31" s="1"/>
  <c r="C34" i="31" s="1"/>
  <c r="E21" i="30"/>
  <c r="E31" i="30"/>
  <c r="C15" i="30"/>
  <c r="C29" i="30" s="1"/>
  <c r="C34" i="30" s="1"/>
  <c r="E18" i="29"/>
  <c r="E21" i="29"/>
  <c r="E24" i="29"/>
  <c r="E27" i="29"/>
  <c r="E32" i="29"/>
  <c r="C15" i="29"/>
  <c r="C29" i="29" s="1"/>
  <c r="C34" i="29" s="1"/>
  <c r="C19" i="29"/>
  <c r="E19" i="29" s="1"/>
  <c r="E21" i="45"/>
  <c r="E24" i="45"/>
  <c r="C15" i="45"/>
  <c r="C29" i="45" s="1"/>
  <c r="C34" i="45" s="1"/>
  <c r="C15" i="28"/>
  <c r="C29" i="28" s="1"/>
  <c r="C34" i="28" s="1"/>
  <c r="E18" i="27"/>
  <c r="E21" i="27"/>
  <c r="E24" i="27"/>
  <c r="E27" i="27"/>
  <c r="C15" i="27"/>
  <c r="C29" i="27" s="1"/>
  <c r="C34" i="27" s="1"/>
  <c r="C15" i="24"/>
  <c r="C29" i="24" s="1"/>
  <c r="C34" i="24" s="1"/>
  <c r="C15" i="23"/>
  <c r="C29" i="23" s="1"/>
  <c r="C34" i="23" s="1"/>
  <c r="E21" i="23"/>
  <c r="E24" i="23"/>
  <c r="E27" i="31" l="1"/>
  <c r="E28" i="31" s="1"/>
  <c r="D28" i="31"/>
  <c r="E18" i="31"/>
  <c r="E19" i="31" s="1"/>
  <c r="D19" i="31"/>
  <c r="D13" i="33"/>
  <c r="D12" i="33" s="1"/>
  <c r="E13" i="23"/>
  <c r="E12" i="23" s="1"/>
  <c r="E13" i="30"/>
  <c r="E12" i="30" s="1"/>
  <c r="E27" i="30"/>
  <c r="E28" i="30"/>
  <c r="E21" i="33"/>
  <c r="E22" i="33" s="1"/>
  <c r="D22" i="33"/>
  <c r="E27" i="33"/>
  <c r="E28" i="33" s="1"/>
  <c r="D28" i="33"/>
  <c r="D22" i="34"/>
  <c r="E21" i="34"/>
  <c r="E21" i="31"/>
  <c r="E22" i="31" s="1"/>
  <c r="D22" i="31"/>
  <c r="E27" i="34"/>
  <c r="E28" i="34" s="1"/>
  <c r="D28" i="34"/>
  <c r="E32" i="27"/>
  <c r="E13" i="27" s="1"/>
  <c r="E12" i="27" s="1"/>
  <c r="E32" i="45"/>
  <c r="E13" i="45" s="1"/>
  <c r="E12" i="45" s="1"/>
  <c r="C13" i="45"/>
  <c r="C13" i="29"/>
  <c r="C13" i="31"/>
  <c r="C13" i="34"/>
  <c r="E20" i="34"/>
  <c r="E22" i="34" s="1"/>
  <c r="D15" i="34"/>
  <c r="D29" i="34" s="1"/>
  <c r="C25" i="25"/>
  <c r="D25" i="25" s="1"/>
  <c r="E25" i="25" s="1"/>
  <c r="C28" i="25"/>
  <c r="D28" i="25" s="1"/>
  <c r="E28" i="25" s="1"/>
  <c r="D13" i="46"/>
  <c r="D12" i="46" s="1"/>
  <c r="E21" i="46"/>
  <c r="E22" i="46" s="1"/>
  <c r="C13" i="30"/>
  <c r="C13" i="33"/>
  <c r="C13" i="23"/>
  <c r="C13" i="24"/>
  <c r="E26" i="46"/>
  <c r="E15" i="46" s="1"/>
  <c r="E29" i="46" s="1"/>
  <c r="E23" i="32"/>
  <c r="E15" i="32" s="1"/>
  <c r="E29" i="32" s="1"/>
  <c r="E27" i="46"/>
  <c r="E21" i="26"/>
  <c r="E24" i="26"/>
  <c r="C15" i="26"/>
  <c r="C29" i="26" s="1"/>
  <c r="C34" i="26" s="1"/>
  <c r="C19" i="26"/>
  <c r="E19" i="26" s="1"/>
  <c r="C15" i="22"/>
  <c r="C29" i="22" s="1"/>
  <c r="C34" i="22" s="1"/>
  <c r="C15" i="21"/>
  <c r="C29" i="21" s="1"/>
  <c r="C34" i="21" s="1"/>
  <c r="E21" i="21"/>
  <c r="E11" i="20"/>
  <c r="C15" i="20"/>
  <c r="C29" i="20" s="1"/>
  <c r="C34" i="20" s="1"/>
  <c r="E14" i="19"/>
  <c r="E16" i="19"/>
  <c r="E17" i="19"/>
  <c r="E18" i="19"/>
  <c r="E20" i="19"/>
  <c r="E21" i="19"/>
  <c r="E23" i="19"/>
  <c r="E24" i="19"/>
  <c r="E26" i="19"/>
  <c r="E27" i="19"/>
  <c r="E30" i="19"/>
  <c r="E11" i="19"/>
  <c r="C15" i="19"/>
  <c r="C29" i="19" s="1"/>
  <c r="C34" i="19" s="1"/>
  <c r="E14" i="17"/>
  <c r="E16" i="17"/>
  <c r="E17" i="17"/>
  <c r="E18" i="17"/>
  <c r="E20" i="17"/>
  <c r="E21" i="17"/>
  <c r="E23" i="17"/>
  <c r="E24" i="17"/>
  <c r="E26" i="17"/>
  <c r="E27" i="17"/>
  <c r="E30" i="17"/>
  <c r="E33" i="17"/>
  <c r="C15" i="17"/>
  <c r="C29" i="17" s="1"/>
  <c r="C34" i="17" s="1"/>
  <c r="E14" i="12"/>
  <c r="E16" i="12"/>
  <c r="E17" i="12"/>
  <c r="E18" i="12"/>
  <c r="E21" i="12"/>
  <c r="E23" i="12"/>
  <c r="E24" i="12"/>
  <c r="E26" i="12"/>
  <c r="E27" i="12"/>
  <c r="E30" i="12"/>
  <c r="E31" i="12"/>
  <c r="E33" i="12"/>
  <c r="E11" i="12"/>
  <c r="C15" i="12"/>
  <c r="C29" i="12" s="1"/>
  <c r="C34" i="12" s="1"/>
  <c r="C15" i="11"/>
  <c r="C29" i="11" s="1"/>
  <c r="C34" i="11" s="1"/>
  <c r="E14" i="11"/>
  <c r="E16" i="11"/>
  <c r="E17" i="11"/>
  <c r="E18" i="11"/>
  <c r="E21" i="11"/>
  <c r="E23" i="11"/>
  <c r="E24" i="11"/>
  <c r="E26" i="11"/>
  <c r="E27" i="11"/>
  <c r="E30" i="11"/>
  <c r="E33" i="11"/>
  <c r="E14" i="10"/>
  <c r="E16" i="10"/>
  <c r="E18" i="10"/>
  <c r="E21" i="10"/>
  <c r="E23" i="10"/>
  <c r="E24" i="10"/>
  <c r="E26" i="10"/>
  <c r="E27" i="10"/>
  <c r="E30" i="10"/>
  <c r="E31" i="10"/>
  <c r="E17" i="10"/>
  <c r="E14" i="9"/>
  <c r="E16" i="9"/>
  <c r="E17" i="9"/>
  <c r="E18" i="9"/>
  <c r="E21" i="9"/>
  <c r="E23" i="9"/>
  <c r="E24" i="9"/>
  <c r="E26" i="9"/>
  <c r="E27" i="9"/>
  <c r="E30" i="9"/>
  <c r="E31" i="9"/>
  <c r="E33" i="9"/>
  <c r="E11" i="9"/>
  <c r="C25" i="9"/>
  <c r="C28" i="9"/>
  <c r="E28" i="9" s="1"/>
  <c r="E11" i="8"/>
  <c r="E14" i="8"/>
  <c r="E16" i="8"/>
  <c r="E18" i="8"/>
  <c r="E21" i="8"/>
  <c r="E23" i="8"/>
  <c r="E24" i="8"/>
  <c r="E26" i="8"/>
  <c r="E27" i="8"/>
  <c r="E30" i="8"/>
  <c r="E31" i="8"/>
  <c r="E33" i="8"/>
  <c r="D25" i="9" l="1"/>
  <c r="E25" i="9" s="1"/>
  <c r="E15" i="17"/>
  <c r="E29" i="17" s="1"/>
  <c r="E31" i="11"/>
  <c r="E32" i="17"/>
  <c r="E11" i="11"/>
  <c r="E11" i="17"/>
  <c r="E11" i="21"/>
  <c r="E12" i="21" s="1"/>
  <c r="E11" i="10"/>
  <c r="E32" i="26"/>
  <c r="E13" i="26" s="1"/>
  <c r="E12" i="26" s="1"/>
  <c r="E31" i="19"/>
  <c r="E13" i="32"/>
  <c r="E12" i="32" s="1"/>
  <c r="E20" i="12"/>
  <c r="E15" i="12" s="1"/>
  <c r="E29" i="12" s="1"/>
  <c r="C13" i="12"/>
  <c r="C13" i="22"/>
  <c r="E15" i="29"/>
  <c r="E29" i="29" s="1"/>
  <c r="E29" i="31"/>
  <c r="D13" i="31"/>
  <c r="D12" i="31" s="1"/>
  <c r="D13" i="34"/>
  <c r="E15" i="34"/>
  <c r="E29" i="34" s="1"/>
  <c r="E15" i="19"/>
  <c r="E29" i="19" s="1"/>
  <c r="E13" i="46"/>
  <c r="E12" i="46" s="1"/>
  <c r="C13" i="46"/>
  <c r="C13" i="27"/>
  <c r="C13" i="28"/>
  <c r="C13" i="11"/>
  <c r="C13" i="17"/>
  <c r="C13" i="19"/>
  <c r="C12" i="19" s="1"/>
  <c r="C13" i="20"/>
  <c r="C13" i="26"/>
  <c r="E17" i="8"/>
  <c r="C17" i="25"/>
  <c r="C19" i="25" s="1"/>
  <c r="D19" i="25" s="1"/>
  <c r="E19" i="25" s="1"/>
  <c r="C15" i="9"/>
  <c r="E20" i="9"/>
  <c r="E15" i="9" s="1"/>
  <c r="E29" i="9" s="1"/>
  <c r="C19" i="9"/>
  <c r="E19" i="9" s="1"/>
  <c r="E17" i="7"/>
  <c r="E21" i="7"/>
  <c r="E23" i="7"/>
  <c r="E24" i="7"/>
  <c r="E26" i="7"/>
  <c r="E27" i="7"/>
  <c r="E30" i="7"/>
  <c r="E33" i="7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C29" i="9" l="1"/>
  <c r="C34" i="9" s="1"/>
  <c r="E13" i="17"/>
  <c r="E12" i="17" s="1"/>
  <c r="E13" i="12"/>
  <c r="E12" i="12" s="1"/>
  <c r="E13" i="31"/>
  <c r="E12" i="31" s="1"/>
  <c r="E11" i="7"/>
  <c r="E13" i="9"/>
  <c r="E12" i="9" s="1"/>
  <c r="C13" i="9"/>
  <c r="E13" i="19"/>
  <c r="E12" i="19" s="1"/>
  <c r="E13" i="29"/>
  <c r="E12" i="29" s="1"/>
  <c r="E13" i="34"/>
  <c r="C13" i="21"/>
  <c r="C12" i="21" s="1"/>
  <c r="D11" i="25"/>
  <c r="E14" i="6"/>
  <c r="E16" i="6"/>
  <c r="E17" i="6"/>
  <c r="C22" i="9"/>
  <c r="E22" i="9" s="1"/>
  <c r="C12" i="46"/>
  <c r="C12" i="34"/>
  <c r="D12" i="34" s="1"/>
  <c r="E12" i="34" s="1"/>
  <c r="C12" i="33"/>
  <c r="C12" i="32"/>
  <c r="C12" i="31"/>
  <c r="C12" i="30"/>
  <c r="C12" i="29"/>
  <c r="C12" i="45"/>
  <c r="C12" i="28"/>
  <c r="C12" i="27"/>
  <c r="C12" i="24"/>
  <c r="C12" i="23"/>
  <c r="C12" i="26"/>
  <c r="C12" i="20"/>
  <c r="C12" i="17"/>
  <c r="C12" i="11"/>
  <c r="C12" i="12"/>
  <c r="C12" i="7"/>
  <c r="C12" i="6"/>
  <c r="D12" i="6" s="1"/>
  <c r="E12" i="6" s="1"/>
  <c r="C12" i="2"/>
  <c r="C12" i="9" l="1"/>
  <c r="E11" i="25"/>
  <c r="E24" i="24"/>
  <c r="E27" i="24"/>
  <c r="E12" i="24"/>
  <c r="E19" i="7" l="1"/>
  <c r="E24" i="22"/>
  <c r="E32" i="22"/>
  <c r="E14" i="20"/>
  <c r="E16" i="20"/>
  <c r="E17" i="20"/>
  <c r="E18" i="20"/>
  <c r="E20" i="20"/>
  <c r="E24" i="20"/>
  <c r="E26" i="20"/>
  <c r="E27" i="20"/>
  <c r="E30" i="20"/>
  <c r="E31" i="20"/>
  <c r="E32" i="20"/>
  <c r="E20" i="28"/>
  <c r="E24" i="28"/>
  <c r="E32" i="28"/>
  <c r="D23" i="2"/>
  <c r="D24" i="2"/>
  <c r="D26" i="2"/>
  <c r="D27" i="2"/>
  <c r="D31" i="2"/>
  <c r="D33" i="2"/>
  <c r="D15" i="2"/>
  <c r="D13" i="2"/>
  <c r="E23" i="20" l="1"/>
  <c r="E15" i="20" s="1"/>
  <c r="E29" i="20" s="1"/>
  <c r="E23" i="22"/>
  <c r="E15" i="22" s="1"/>
  <c r="E23" i="28"/>
  <c r="E15" i="28" s="1"/>
  <c r="E29" i="28" s="1"/>
  <c r="D32" i="25"/>
  <c r="E17" i="25"/>
  <c r="D17" i="25"/>
  <c r="E15" i="2"/>
  <c r="D31" i="25"/>
  <c r="E31" i="2"/>
  <c r="D26" i="25"/>
  <c r="E26" i="2"/>
  <c r="E26" i="25" s="1"/>
  <c r="D23" i="25"/>
  <c r="E23" i="2"/>
  <c r="D12" i="2"/>
  <c r="E13" i="2"/>
  <c r="E33" i="2"/>
  <c r="D27" i="25"/>
  <c r="E27" i="2"/>
  <c r="E27" i="25" s="1"/>
  <c r="D24" i="25"/>
  <c r="E24" i="2"/>
  <c r="E24" i="25" s="1"/>
  <c r="D18" i="25"/>
  <c r="D16" i="25"/>
  <c r="D14" i="25"/>
  <c r="C28" i="46"/>
  <c r="C28" i="34"/>
  <c r="C28" i="33"/>
  <c r="C28" i="32"/>
  <c r="E28" i="32" s="1"/>
  <c r="C28" i="31"/>
  <c r="C25" i="31"/>
  <c r="D25" i="31" s="1"/>
  <c r="C22" i="31"/>
  <c r="C19" i="31"/>
  <c r="C28" i="30"/>
  <c r="C25" i="30"/>
  <c r="C19" i="30"/>
  <c r="C28" i="29"/>
  <c r="E28" i="29" s="1"/>
  <c r="C25" i="29"/>
  <c r="C28" i="45"/>
  <c r="E28" i="45" s="1"/>
  <c r="C25" i="45"/>
  <c r="C19" i="45"/>
  <c r="E19" i="45" s="1"/>
  <c r="C28" i="28"/>
  <c r="E28" i="28" s="1"/>
  <c r="E25" i="28"/>
  <c r="C19" i="28"/>
  <c r="E19" i="28" s="1"/>
  <c r="C28" i="27"/>
  <c r="E28" i="27" s="1"/>
  <c r="C25" i="27"/>
  <c r="C22" i="27"/>
  <c r="E22" i="27" s="1"/>
  <c r="C19" i="27"/>
  <c r="E19" i="27" s="1"/>
  <c r="C28" i="24"/>
  <c r="E28" i="24" s="1"/>
  <c r="C25" i="24"/>
  <c r="C19" i="24"/>
  <c r="E19" i="24" s="1"/>
  <c r="C28" i="23"/>
  <c r="E28" i="23" s="1"/>
  <c r="C25" i="23"/>
  <c r="C19" i="23"/>
  <c r="E19" i="23" s="1"/>
  <c r="C28" i="26"/>
  <c r="E28" i="26" s="1"/>
  <c r="C25" i="26"/>
  <c r="C28" i="22"/>
  <c r="E28" i="22" s="1"/>
  <c r="C25" i="22"/>
  <c r="C19" i="22"/>
  <c r="E19" i="22" s="1"/>
  <c r="C28" i="21"/>
  <c r="E28" i="21" s="1"/>
  <c r="C25" i="21"/>
  <c r="C19" i="21"/>
  <c r="E19" i="21" s="1"/>
  <c r="C28" i="20"/>
  <c r="E28" i="20" s="1"/>
  <c r="C25" i="20"/>
  <c r="C22" i="20"/>
  <c r="E22" i="20" s="1"/>
  <c r="E21" i="20"/>
  <c r="C19" i="20"/>
  <c r="E19" i="20" s="1"/>
  <c r="C28" i="19"/>
  <c r="E28" i="19" s="1"/>
  <c r="C25" i="19"/>
  <c r="C19" i="19"/>
  <c r="E19" i="19" s="1"/>
  <c r="C21" i="25"/>
  <c r="C28" i="17"/>
  <c r="E28" i="17" s="1"/>
  <c r="C25" i="17"/>
  <c r="C19" i="17"/>
  <c r="E19" i="17" s="1"/>
  <c r="C28" i="12"/>
  <c r="E28" i="12" s="1"/>
  <c r="C25" i="12"/>
  <c r="C22" i="12"/>
  <c r="E22" i="12" s="1"/>
  <c r="C19" i="12"/>
  <c r="E19" i="12" s="1"/>
  <c r="C28" i="11"/>
  <c r="E28" i="11" s="1"/>
  <c r="C25" i="11"/>
  <c r="E20" i="11"/>
  <c r="E15" i="11" s="1"/>
  <c r="E29" i="11" s="1"/>
  <c r="C28" i="10"/>
  <c r="E28" i="10" s="1"/>
  <c r="C25" i="10"/>
  <c r="C28" i="8"/>
  <c r="E28" i="8" s="1"/>
  <c r="C25" i="8"/>
  <c r="C28" i="7"/>
  <c r="C25" i="7"/>
  <c r="D25" i="7" s="1"/>
  <c r="E20" i="7"/>
  <c r="E15" i="7" s="1"/>
  <c r="E29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D25" i="23" l="1"/>
  <c r="E25" i="23" s="1"/>
  <c r="E25" i="45"/>
  <c r="D25" i="45"/>
  <c r="D25" i="8"/>
  <c r="E25" i="8" s="1"/>
  <c r="E25" i="17"/>
  <c r="D25" i="17"/>
  <c r="D25" i="12"/>
  <c r="E25" i="12" s="1"/>
  <c r="E25" i="20"/>
  <c r="D25" i="20"/>
  <c r="D25" i="26"/>
  <c r="E25" i="26" s="1"/>
  <c r="E25" i="30"/>
  <c r="D25" i="30"/>
  <c r="E23" i="25"/>
  <c r="D25" i="19"/>
  <c r="E25" i="19" s="1"/>
  <c r="D25" i="21"/>
  <c r="E25" i="21" s="1"/>
  <c r="E25" i="11"/>
  <c r="D25" i="11"/>
  <c r="D25" i="10"/>
  <c r="E25" i="10" s="1"/>
  <c r="E25" i="22"/>
  <c r="D25" i="22"/>
  <c r="D25" i="24"/>
  <c r="E25" i="24" s="1"/>
  <c r="E25" i="27"/>
  <c r="D25" i="27"/>
  <c r="D25" i="29"/>
  <c r="E25" i="29" s="1"/>
  <c r="E29" i="22"/>
  <c r="E13" i="22" s="1"/>
  <c r="E12" i="22" s="1"/>
  <c r="E13" i="7"/>
  <c r="E12" i="7" s="1"/>
  <c r="E13" i="11"/>
  <c r="E12" i="11" s="1"/>
  <c r="E13" i="28"/>
  <c r="E12" i="28" s="1"/>
  <c r="E14" i="25"/>
  <c r="E16" i="25"/>
  <c r="E18" i="25"/>
  <c r="E31" i="25"/>
  <c r="E32" i="25"/>
  <c r="E19" i="30"/>
  <c r="E25" i="3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C19" i="8"/>
  <c r="E19" i="8" s="1"/>
  <c r="C19" i="11"/>
  <c r="E19" i="11" s="1"/>
  <c r="C22" i="17"/>
  <c r="E22" i="17" s="1"/>
  <c r="C22" i="19"/>
  <c r="E22" i="19" s="1"/>
  <c r="C22" i="21"/>
  <c r="E22" i="21" s="1"/>
  <c r="C22" i="22"/>
  <c r="E22" i="22" s="1"/>
  <c r="C22" i="26"/>
  <c r="E22" i="26" s="1"/>
  <c r="C22" i="24"/>
  <c r="E22" i="24" s="1"/>
  <c r="E21" i="24"/>
  <c r="C22" i="45"/>
  <c r="E22" i="45" s="1"/>
  <c r="C22" i="29"/>
  <c r="E22" i="29" s="1"/>
  <c r="C22" i="30"/>
  <c r="E22" i="30" s="1"/>
  <c r="C22" i="32"/>
  <c r="E22" i="32" s="1"/>
  <c r="C22" i="34"/>
  <c r="D20" i="2"/>
  <c r="D21" i="2"/>
  <c r="C19" i="10"/>
  <c r="E19" i="10" s="1"/>
  <c r="C22" i="23"/>
  <c r="E22" i="23" s="1"/>
  <c r="C22" i="28"/>
  <c r="E22" i="28" s="1"/>
  <c r="E21" i="28"/>
  <c r="C22" i="33"/>
  <c r="C22" i="46"/>
  <c r="C22" i="11"/>
  <c r="E22" i="11" s="1"/>
  <c r="E22" i="10"/>
  <c r="E22" i="7"/>
  <c r="C22" i="7"/>
  <c r="E25" i="7"/>
  <c r="E28" i="7"/>
  <c r="C22" i="2"/>
  <c r="E28" i="46" l="1"/>
  <c r="C15" i="10"/>
  <c r="D30" i="25"/>
  <c r="E30" i="2"/>
  <c r="D21" i="25"/>
  <c r="E21" i="2"/>
  <c r="E21" i="25" s="1"/>
  <c r="D22" i="2"/>
  <c r="E20" i="8"/>
  <c r="E15" i="8" s="1"/>
  <c r="E29" i="8" s="1"/>
  <c r="C20" i="25"/>
  <c r="C22" i="25" s="1"/>
  <c r="D22" i="25" s="1"/>
  <c r="E22" i="25" s="1"/>
  <c r="C15" i="8"/>
  <c r="E20" i="2"/>
  <c r="D19" i="2"/>
  <c r="E25" i="2"/>
  <c r="E28" i="2"/>
  <c r="C22" i="8"/>
  <c r="E22" i="8" s="1"/>
  <c r="C29" i="10" l="1"/>
  <c r="C34" i="10" s="1"/>
  <c r="C15" i="25"/>
  <c r="G15" i="25" s="1"/>
  <c r="C29" i="8"/>
  <c r="E30" i="25"/>
  <c r="D20" i="25"/>
  <c r="E20" i="10"/>
  <c r="E15" i="10" s="1"/>
  <c r="E29" i="10" s="1"/>
  <c r="E22" i="2"/>
  <c r="E19" i="2"/>
  <c r="C13" i="10" l="1"/>
  <c r="E20" i="25"/>
  <c r="C29" i="25"/>
  <c r="C34" i="8"/>
  <c r="C13" i="8"/>
  <c r="C12" i="10"/>
  <c r="C13" i="25"/>
  <c r="E13" i="8"/>
  <c r="E12" i="8" s="1"/>
  <c r="C12" i="8"/>
  <c r="E13" i="10"/>
  <c r="E12" i="10" s="1"/>
  <c r="D29" i="25"/>
  <c r="E15" i="25"/>
  <c r="D15" i="25"/>
  <c r="E33" i="20"/>
  <c r="E13" i="20" s="1"/>
  <c r="E12" i="20" s="1"/>
  <c r="G29" i="25" l="1"/>
  <c r="C34" i="25"/>
  <c r="E29" i="25"/>
  <c r="D33" i="25" l="1"/>
  <c r="D34" i="25" s="1"/>
  <c r="E33" i="25"/>
  <c r="E34" i="25" s="1"/>
  <c r="C12" i="22"/>
  <c r="C12" i="25" l="1"/>
  <c r="G13" i="25"/>
  <c r="D13" i="25"/>
  <c r="D12" i="25" s="1"/>
  <c r="E13" i="25" l="1"/>
  <c r="E12" i="25" s="1"/>
</calcChain>
</file>

<file path=xl/sharedStrings.xml><?xml version="1.0" encoding="utf-8"?>
<sst xmlns="http://schemas.openxmlformats.org/spreadsheetml/2006/main" count="1719" uniqueCount="71">
  <si>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</si>
  <si>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</si>
  <si>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</si>
  <si>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</si>
  <si>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</si>
  <si>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</si>
  <si>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</si>
  <si>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</si>
  <si>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</si>
  <si>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</si>
  <si>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</si>
  <si>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</si>
  <si>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</si>
  <si>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</si>
  <si>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</si>
  <si>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</si>
  <si>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</si>
  <si>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</si>
  <si>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</si>
  <si>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</si>
  <si>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</si>
  <si>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</si>
  <si>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</si>
  <si>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</si>
  <si>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</si>
  <si>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</si>
  <si>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</si>
  <si>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</si>
  <si>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</si>
  <si>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</si>
  <si>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</si>
  <si>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</si>
  <si>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</si>
  <si>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</si>
  <si>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</si>
  <si>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</si>
  <si>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</si>
  <si>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</si>
  <si>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</si>
  <si>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</si>
  <si>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</si>
  <si>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2021 год</t>
  </si>
  <si>
    <t>по состоянию на "1 "апреля 2021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</si>
  <si>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</si>
  <si>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</si>
  <si>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</si>
  <si>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</si>
  <si>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</si>
  <si>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</si>
  <si>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</si>
  <si>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</si>
  <si>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</si>
  <si>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</si>
  <si>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</si>
  <si>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</si>
  <si>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</si>
  <si>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</si>
  <si>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</si>
  <si>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</si>
  <si>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</si>
  <si>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</si>
  <si>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</si>
  <si>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</si>
  <si>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</si>
  <si>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</si>
  <si>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</si>
  <si>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</si>
  <si>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"апреля 2022 г.</t>
  </si>
  <si>
    <t>2022 год</t>
  </si>
  <si>
    <t>по состоянию на "1 "июля  2022 г.</t>
  </si>
  <si>
    <t>по состоянию на "1 " июля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</si>
</sst>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3" borderId="0" xfId="0" applyFont="1" applyFill="1"/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4" fontId="1" fillId="5" borderId="2" xfId="0" applyNumberFormat="1" applyFont="1" applyFill="1" applyBorder="1"/>
    <xf numFmtId="164" fontId="2" fillId="5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165" fontId="2" fillId="0" borderId="0" xfId="0" applyNumberFormat="1" applyFont="1"/>
    <xf numFmtId="1" fontId="1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5" fontId="1" fillId="6" borderId="2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XFD1048576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7" width="12" style="2" customWidth="1"/>
    <col min="8" max="16384" width="9.140625" style="2"/>
  </cols>
  <sheetData>
    <row r="1" spans="1:5" x14ac:dyDescent="0.3">
      <c r="A1" s="91" t="s">
        <v>15</v>
      </c>
      <c r="B1" s="91"/>
      <c r="C1" s="91"/>
      <c r="D1" s="91"/>
      <c r="E1" s="91"/>
    </row>
    <row r="2" spans="1:5" x14ac:dyDescent="0.3">
      <c r="A2" s="91" t="s">
        <v>42</v>
      </c>
      <c r="B2" s="91"/>
      <c r="C2" s="91"/>
      <c r="D2" s="91"/>
      <c r="E2" s="91"/>
    </row>
    <row r="3" spans="1:5" x14ac:dyDescent="0.3">
      <c r="A3" s="1"/>
    </row>
    <row r="4" spans="1:5" x14ac:dyDescent="0.3">
      <c r="A4" s="92" t="s">
        <v>29</v>
      </c>
      <c r="B4" s="92"/>
      <c r="C4" s="92"/>
      <c r="D4" s="92"/>
      <c r="E4" s="92"/>
    </row>
    <row r="5" spans="1:5" ht="15.75" customHeight="1" x14ac:dyDescent="0.3">
      <c r="A5" s="93" t="s">
        <v>16</v>
      </c>
      <c r="B5" s="93"/>
      <c r="C5" s="93"/>
      <c r="D5" s="93"/>
      <c r="E5" s="93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x14ac:dyDescent="0.3">
      <c r="A9" s="94" t="s">
        <v>28</v>
      </c>
      <c r="B9" s="95" t="s">
        <v>18</v>
      </c>
      <c r="C9" s="96" t="s">
        <v>41</v>
      </c>
      <c r="D9" s="96"/>
      <c r="E9" s="96"/>
    </row>
    <row r="10" spans="1:5" ht="40.5" x14ac:dyDescent="0.3">
      <c r="A10" s="94"/>
      <c r="B10" s="95"/>
      <c r="C10" s="73" t="s">
        <v>19</v>
      </c>
      <c r="D10" s="37" t="s">
        <v>20</v>
      </c>
      <c r="E10" s="47" t="s">
        <v>14</v>
      </c>
    </row>
    <row r="11" spans="1:5" x14ac:dyDescent="0.3">
      <c r="A11" s="5" t="s">
        <v>21</v>
      </c>
      <c r="B11" s="6" t="s">
        <v>10</v>
      </c>
      <c r="C11" s="49">
        <v>2308</v>
      </c>
      <c r="D11" s="52">
        <f>C11</f>
        <v>2308</v>
      </c>
      <c r="E11" s="39"/>
    </row>
    <row r="12" spans="1:5" ht="25.5" x14ac:dyDescent="0.3">
      <c r="A12" s="10" t="s">
        <v>24</v>
      </c>
      <c r="B12" s="6" t="s">
        <v>2</v>
      </c>
      <c r="C12" s="19">
        <f>(C13-C32)/C11</f>
        <v>886.12511501299821</v>
      </c>
      <c r="D12" s="19">
        <f t="shared" ref="D12" si="0">(D13-D32)/D11</f>
        <v>886.12511501299821</v>
      </c>
      <c r="E12" s="39"/>
    </row>
    <row r="13" spans="1:5" ht="25.5" x14ac:dyDescent="0.3">
      <c r="A13" s="5" t="s">
        <v>11</v>
      </c>
      <c r="B13" s="6" t="s">
        <v>2</v>
      </c>
      <c r="C13" s="49">
        <f>C15+C29+C30+C33+C31+C32</f>
        <v>2391351.7654499998</v>
      </c>
      <c r="D13" s="49">
        <f>D15+D29+D30+D33+D31+D32</f>
        <v>2391351.7654499998</v>
      </c>
      <c r="E13" s="64"/>
    </row>
    <row r="14" spans="1:5" x14ac:dyDescent="0.3">
      <c r="A14" s="8" t="s">
        <v>0</v>
      </c>
      <c r="B14" s="9"/>
      <c r="C14" s="69">
        <v>0</v>
      </c>
      <c r="D14" s="19">
        <v>0</v>
      </c>
      <c r="E14" s="69"/>
    </row>
    <row r="15" spans="1:5" ht="25.5" x14ac:dyDescent="0.3">
      <c r="A15" s="5" t="s">
        <v>12</v>
      </c>
      <c r="B15" s="6" t="s">
        <v>2</v>
      </c>
      <c r="C15" s="49">
        <f>C17+C20+C23+C26</f>
        <v>1587118.3999999997</v>
      </c>
      <c r="D15" s="52">
        <f>C15</f>
        <v>1587118.3999999997</v>
      </c>
      <c r="E15" s="39"/>
    </row>
    <row r="16" spans="1:5" x14ac:dyDescent="0.3">
      <c r="A16" s="55" t="s">
        <v>1</v>
      </c>
      <c r="B16" s="56"/>
      <c r="C16" s="49">
        <v>0</v>
      </c>
      <c r="D16" s="35">
        <v>0</v>
      </c>
      <c r="E16" s="49"/>
    </row>
    <row r="17" spans="1:6" ht="25.5" x14ac:dyDescent="0.3">
      <c r="A17" s="5" t="s">
        <v>13</v>
      </c>
      <c r="B17" s="57" t="s">
        <v>2</v>
      </c>
      <c r="C17" s="49">
        <v>109499.1</v>
      </c>
      <c r="D17" s="49">
        <v>109499.1</v>
      </c>
      <c r="E17" s="49"/>
    </row>
    <row r="18" spans="1:6" x14ac:dyDescent="0.3">
      <c r="A18" s="10" t="s">
        <v>4</v>
      </c>
      <c r="B18" s="11" t="s">
        <v>3</v>
      </c>
      <c r="C18" s="51">
        <v>69.5</v>
      </c>
      <c r="D18" s="35">
        <v>5</v>
      </c>
      <c r="E18" s="51"/>
    </row>
    <row r="19" spans="1:6" ht="21.95" customHeight="1" x14ac:dyDescent="0.3">
      <c r="A19" s="10" t="s">
        <v>26</v>
      </c>
      <c r="B19" s="6" t="s">
        <v>27</v>
      </c>
      <c r="C19" s="35">
        <f>C17/C18/12*1000+200</f>
        <v>131493.88489208635</v>
      </c>
      <c r="D19" s="35">
        <f t="shared" ref="D19" si="1">C19</f>
        <v>131493.88489208635</v>
      </c>
      <c r="E19" s="39"/>
    </row>
    <row r="20" spans="1:6" ht="25.5" x14ac:dyDescent="0.3">
      <c r="A20" s="5" t="s">
        <v>22</v>
      </c>
      <c r="B20" s="57" t="s">
        <v>2</v>
      </c>
      <c r="C20" s="49">
        <v>1022670.8999999998</v>
      </c>
      <c r="D20" s="60">
        <f t="shared" ref="D20:D33" si="2">C20</f>
        <v>1022670.8999999998</v>
      </c>
      <c r="E20" s="49"/>
    </row>
    <row r="21" spans="1:6" x14ac:dyDescent="0.3">
      <c r="A21" s="10" t="s">
        <v>4</v>
      </c>
      <c r="B21" s="11" t="s">
        <v>3</v>
      </c>
      <c r="C21" s="39">
        <v>562.99000000000012</v>
      </c>
      <c r="D21" s="35">
        <f t="shared" si="2"/>
        <v>562.99000000000012</v>
      </c>
      <c r="E21" s="39"/>
    </row>
    <row r="22" spans="1:6" ht="21.95" customHeight="1" x14ac:dyDescent="0.3">
      <c r="A22" s="10" t="s">
        <v>26</v>
      </c>
      <c r="B22" s="6" t="s">
        <v>27</v>
      </c>
      <c r="C22" s="35">
        <f>C20/12/C21*1000</f>
        <v>151374.93561164491</v>
      </c>
      <c r="D22" s="35">
        <f t="shared" si="2"/>
        <v>151374.93561164491</v>
      </c>
      <c r="E22" s="39"/>
    </row>
    <row r="23" spans="1:6" ht="39" x14ac:dyDescent="0.3">
      <c r="A23" s="14" t="s">
        <v>25</v>
      </c>
      <c r="B23" s="6" t="s">
        <v>2</v>
      </c>
      <c r="C23" s="39">
        <v>90627.7</v>
      </c>
      <c r="D23" s="60">
        <f t="shared" si="2"/>
        <v>90627.7</v>
      </c>
      <c r="E23" s="39"/>
    </row>
    <row r="24" spans="1:6" x14ac:dyDescent="0.3">
      <c r="A24" s="10" t="s">
        <v>4</v>
      </c>
      <c r="B24" s="11" t="s">
        <v>3</v>
      </c>
      <c r="C24" s="51">
        <v>62</v>
      </c>
      <c r="D24" s="35">
        <f t="shared" si="2"/>
        <v>62</v>
      </c>
      <c r="E24" s="51"/>
    </row>
    <row r="25" spans="1:6" ht="21.95" customHeight="1" x14ac:dyDescent="0.3">
      <c r="A25" s="10" t="s">
        <v>26</v>
      </c>
      <c r="B25" s="6" t="s">
        <v>27</v>
      </c>
      <c r="C25" s="35">
        <f>C23/C24/12*1000</f>
        <v>121811.42473118279</v>
      </c>
      <c r="D25" s="35">
        <f t="shared" si="2"/>
        <v>121811.42473118279</v>
      </c>
      <c r="E25" s="39"/>
    </row>
    <row r="26" spans="1:6" ht="25.5" x14ac:dyDescent="0.3">
      <c r="A26" s="7" t="s">
        <v>23</v>
      </c>
      <c r="B26" s="6" t="s">
        <v>2</v>
      </c>
      <c r="C26" s="39">
        <v>364320.69999999995</v>
      </c>
      <c r="D26" s="60">
        <f t="shared" si="2"/>
        <v>364320.69999999995</v>
      </c>
      <c r="E26" s="39"/>
    </row>
    <row r="27" spans="1:6" x14ac:dyDescent="0.3">
      <c r="A27" s="10" t="s">
        <v>4</v>
      </c>
      <c r="B27" s="11" t="s">
        <v>3</v>
      </c>
      <c r="C27" s="51">
        <v>455.25</v>
      </c>
      <c r="D27" s="35">
        <f t="shared" si="2"/>
        <v>455.25</v>
      </c>
      <c r="E27" s="51"/>
    </row>
    <row r="28" spans="1:6" ht="21.95" customHeight="1" x14ac:dyDescent="0.3">
      <c r="A28" s="10" t="s">
        <v>26</v>
      </c>
      <c r="B28" s="6" t="s">
        <v>27</v>
      </c>
      <c r="C28" s="35">
        <f>C26/12/C27*1000</f>
        <v>66688.760754164381</v>
      </c>
      <c r="D28" s="35">
        <f t="shared" si="2"/>
        <v>66688.760754164381</v>
      </c>
      <c r="E28" s="39"/>
    </row>
    <row r="29" spans="1:6" ht="25.5" x14ac:dyDescent="0.3">
      <c r="A29" s="5" t="s">
        <v>5</v>
      </c>
      <c r="B29" s="6" t="s">
        <v>2</v>
      </c>
      <c r="C29" s="39">
        <v>160050.06545000002</v>
      </c>
      <c r="D29" s="50">
        <f t="shared" si="2"/>
        <v>160050.06545000002</v>
      </c>
      <c r="E29" s="39"/>
      <c r="F29" s="23"/>
    </row>
    <row r="30" spans="1:6" ht="36.75" x14ac:dyDescent="0.3">
      <c r="A30" s="12" t="s">
        <v>6</v>
      </c>
      <c r="B30" s="6" t="s">
        <v>2</v>
      </c>
      <c r="C30" s="39">
        <v>121978</v>
      </c>
      <c r="D30" s="60">
        <f t="shared" si="2"/>
        <v>121978</v>
      </c>
      <c r="E30" s="39"/>
    </row>
    <row r="31" spans="1:6" ht="25.5" x14ac:dyDescent="0.3">
      <c r="A31" s="12" t="s">
        <v>7</v>
      </c>
      <c r="B31" s="6" t="s">
        <v>2</v>
      </c>
      <c r="C31" s="39">
        <v>49273</v>
      </c>
      <c r="D31" s="60">
        <f t="shared" si="2"/>
        <v>49273</v>
      </c>
      <c r="E31" s="39"/>
    </row>
    <row r="32" spans="1:6" ht="36.75" x14ac:dyDescent="0.3">
      <c r="A32" s="12" t="s">
        <v>8</v>
      </c>
      <c r="B32" s="6" t="s">
        <v>2</v>
      </c>
      <c r="C32" s="39">
        <v>346175</v>
      </c>
      <c r="D32" s="39">
        <v>346175</v>
      </c>
      <c r="E32" s="39"/>
    </row>
    <row r="33" spans="1:5" ht="54" customHeight="1" x14ac:dyDescent="0.3">
      <c r="A33" s="12" t="s">
        <v>9</v>
      </c>
      <c r="B33" s="6" t="s">
        <v>2</v>
      </c>
      <c r="C33" s="39">
        <v>126757.3</v>
      </c>
      <c r="D33" s="60">
        <f t="shared" si="2"/>
        <v>126757.3</v>
      </c>
      <c r="E33" s="3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1" customHeight="1" x14ac:dyDescent="0.3">
      <c r="A4" s="97" t="s">
        <v>62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75" t="s">
        <v>19</v>
      </c>
      <c r="D10" s="33" t="s">
        <v>20</v>
      </c>
      <c r="E10" s="76" t="s">
        <v>14</v>
      </c>
    </row>
    <row r="11" spans="1:7" x14ac:dyDescent="0.3">
      <c r="A11" s="5" t="s">
        <v>21</v>
      </c>
      <c r="B11" s="6" t="s">
        <v>10</v>
      </c>
      <c r="C11" s="53">
        <v>101</v>
      </c>
      <c r="D11" s="53">
        <f>C11</f>
        <v>101</v>
      </c>
      <c r="E11" s="53">
        <f>D11</f>
        <v>101</v>
      </c>
    </row>
    <row r="12" spans="1:7" ht="25.5" x14ac:dyDescent="0.3">
      <c r="A12" s="10" t="s">
        <v>24</v>
      </c>
      <c r="B12" s="6" t="s">
        <v>2</v>
      </c>
      <c r="C12" s="19">
        <f>(C13-C32)/C11</f>
        <v>1796.1394217821783</v>
      </c>
      <c r="D12" s="19">
        <f t="shared" ref="D12" si="0">(D13-D32)/D11</f>
        <v>903.51525544554454</v>
      </c>
      <c r="E12" s="19">
        <f t="shared" ref="E12" si="1">(E13-E32)/E11</f>
        <v>903.51525544554454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188410.0816</v>
      </c>
      <c r="D13" s="50">
        <f t="shared" ref="D13" si="2">D15+D29+D30+D33+D31+D32</f>
        <v>91289.040800000002</v>
      </c>
      <c r="E13" s="50">
        <f t="shared" ref="E13" si="3">E15+E29+E30+E33+E31+E32</f>
        <v>91289.040800000002</v>
      </c>
    </row>
    <row r="14" spans="1:7" x14ac:dyDescent="0.3">
      <c r="A14" s="8" t="s">
        <v>0</v>
      </c>
      <c r="B14" s="9"/>
      <c r="C14" s="19">
        <v>0</v>
      </c>
      <c r="D14" s="19">
        <f t="shared" ref="D14:D31" si="4">C14</f>
        <v>0</v>
      </c>
      <c r="E14" s="35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149312</v>
      </c>
      <c r="D15" s="50">
        <f>D17+D20+D23+D26</f>
        <v>74656</v>
      </c>
      <c r="E15" s="50">
        <f t="shared" ref="E15" si="6">E17+E20+E23+E26</f>
        <v>74656</v>
      </c>
    </row>
    <row r="16" spans="1:7" x14ac:dyDescent="0.3">
      <c r="A16" s="8" t="s">
        <v>1</v>
      </c>
      <c r="B16" s="9"/>
      <c r="C16" s="19">
        <v>0</v>
      </c>
      <c r="D16" s="19">
        <f t="shared" si="4"/>
        <v>0</v>
      </c>
      <c r="E16" s="35">
        <f t="shared" si="5"/>
        <v>0</v>
      </c>
    </row>
    <row r="17" spans="1:7" s="23" customFormat="1" ht="25.5" x14ac:dyDescent="0.3">
      <c r="A17" s="20" t="s">
        <v>30</v>
      </c>
      <c r="B17" s="21" t="s">
        <v>2</v>
      </c>
      <c r="C17" s="60">
        <v>10723</v>
      </c>
      <c r="D17" s="50">
        <f>C17/2</f>
        <v>5361.5</v>
      </c>
      <c r="E17" s="60">
        <f t="shared" si="5"/>
        <v>5361.5</v>
      </c>
    </row>
    <row r="18" spans="1:7" s="23" customFormat="1" x14ac:dyDescent="0.3">
      <c r="A18" s="27" t="s">
        <v>4</v>
      </c>
      <c r="B18" s="28" t="s">
        <v>3</v>
      </c>
      <c r="C18" s="42">
        <v>4</v>
      </c>
      <c r="D18" s="19">
        <f t="shared" si="4"/>
        <v>4</v>
      </c>
      <c r="E18" s="35">
        <f t="shared" si="5"/>
        <v>4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223595.83333333334</v>
      </c>
      <c r="D19" s="35">
        <f>D17/D18/3*1000+200</f>
        <v>446991.66666666669</v>
      </c>
      <c r="E19" s="35">
        <f t="shared" si="5"/>
        <v>446991.66666666669</v>
      </c>
    </row>
    <row r="20" spans="1:7" s="23" customFormat="1" ht="25.5" x14ac:dyDescent="0.3">
      <c r="A20" s="20" t="s">
        <v>31</v>
      </c>
      <c r="B20" s="21" t="s">
        <v>2</v>
      </c>
      <c r="C20" s="60">
        <v>114531</v>
      </c>
      <c r="D20" s="50">
        <f>C20/2</f>
        <v>57265.5</v>
      </c>
      <c r="E20" s="60">
        <f t="shared" si="5"/>
        <v>57265.5</v>
      </c>
    </row>
    <row r="21" spans="1:7" x14ac:dyDescent="0.3">
      <c r="A21" s="10" t="s">
        <v>4</v>
      </c>
      <c r="B21" s="11" t="s">
        <v>3</v>
      </c>
      <c r="C21" s="42">
        <v>36</v>
      </c>
      <c r="D21" s="19">
        <f t="shared" si="4"/>
        <v>36</v>
      </c>
      <c r="E21" s="35">
        <f t="shared" si="5"/>
        <v>36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265118.05555555556</v>
      </c>
      <c r="D22" s="35">
        <f>D20/3/D21*1000</f>
        <v>530236.11111111112</v>
      </c>
      <c r="E22" s="35">
        <f t="shared" si="5"/>
        <v>530236.11111111112</v>
      </c>
    </row>
    <row r="23" spans="1:7" ht="39" x14ac:dyDescent="0.3">
      <c r="A23" s="12" t="s">
        <v>37</v>
      </c>
      <c r="B23" s="6" t="s">
        <v>2</v>
      </c>
      <c r="C23" s="60">
        <v>9533</v>
      </c>
      <c r="D23" s="50">
        <f>C23/2</f>
        <v>4766.5</v>
      </c>
      <c r="E23" s="60">
        <f t="shared" si="5"/>
        <v>4766.5</v>
      </c>
    </row>
    <row r="24" spans="1:7" x14ac:dyDescent="0.3">
      <c r="A24" s="10" t="s">
        <v>4</v>
      </c>
      <c r="B24" s="11" t="s">
        <v>3</v>
      </c>
      <c r="C24" s="42">
        <v>6</v>
      </c>
      <c r="D24" s="19">
        <f t="shared" si="4"/>
        <v>6</v>
      </c>
      <c r="E24" s="35">
        <f t="shared" si="5"/>
        <v>6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132402.77777777778</v>
      </c>
      <c r="D25" s="19">
        <f t="shared" si="4"/>
        <v>132402.77777777778</v>
      </c>
      <c r="E25" s="35">
        <f t="shared" si="5"/>
        <v>132402.77777777778</v>
      </c>
    </row>
    <row r="26" spans="1:7" ht="25.5" x14ac:dyDescent="0.3">
      <c r="A26" s="5" t="s">
        <v>23</v>
      </c>
      <c r="B26" s="57" t="s">
        <v>2</v>
      </c>
      <c r="C26" s="60">
        <v>14525</v>
      </c>
      <c r="D26" s="50">
        <f>C26/2</f>
        <v>7262.5</v>
      </c>
      <c r="E26" s="60">
        <f t="shared" si="5"/>
        <v>7262.5</v>
      </c>
    </row>
    <row r="27" spans="1:7" x14ac:dyDescent="0.3">
      <c r="A27" s="10" t="s">
        <v>4</v>
      </c>
      <c r="B27" s="11" t="s">
        <v>3</v>
      </c>
      <c r="C27" s="42">
        <v>18.5</v>
      </c>
      <c r="D27" s="19">
        <f t="shared" si="4"/>
        <v>18.5</v>
      </c>
      <c r="E27" s="35">
        <f t="shared" si="5"/>
        <v>18.5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65427.927927927922</v>
      </c>
      <c r="D28" s="35">
        <f>D26/3/D27*1000</f>
        <v>130855.85585585584</v>
      </c>
      <c r="E28" s="35">
        <f t="shared" si="5"/>
        <v>130855.85585585584</v>
      </c>
    </row>
    <row r="29" spans="1:7" ht="25.5" x14ac:dyDescent="0.3">
      <c r="A29" s="5" t="s">
        <v>5</v>
      </c>
      <c r="B29" s="6" t="s">
        <v>2</v>
      </c>
      <c r="C29" s="50">
        <f>C15*11.18%</f>
        <v>16693.081599999998</v>
      </c>
      <c r="D29" s="50">
        <f t="shared" ref="D29" si="7">D15*11.18%</f>
        <v>8346.5407999999989</v>
      </c>
      <c r="E29" s="50">
        <f t="shared" ref="E29" si="8">E15*11.18%</f>
        <v>8346.5407999999989</v>
      </c>
      <c r="G29" s="2" t="s">
        <v>33</v>
      </c>
    </row>
    <row r="30" spans="1:7" ht="36.75" x14ac:dyDescent="0.3">
      <c r="A30" s="12" t="s">
        <v>6</v>
      </c>
      <c r="B30" s="6" t="s">
        <v>2</v>
      </c>
      <c r="C30" s="50">
        <v>6831</v>
      </c>
      <c r="D30" s="50">
        <f>C30/2</f>
        <v>3415.5</v>
      </c>
      <c r="E30" s="60">
        <f t="shared" si="5"/>
        <v>3415.5</v>
      </c>
    </row>
    <row r="31" spans="1:7" ht="25.5" x14ac:dyDescent="0.3">
      <c r="A31" s="12" t="s">
        <v>7</v>
      </c>
      <c r="B31" s="6" t="s">
        <v>2</v>
      </c>
      <c r="C31" s="19">
        <v>1100</v>
      </c>
      <c r="D31" s="19">
        <f t="shared" si="4"/>
        <v>1100</v>
      </c>
      <c r="E31" s="35">
        <f t="shared" si="5"/>
        <v>1100</v>
      </c>
    </row>
    <row r="32" spans="1:7" ht="36.75" x14ac:dyDescent="0.3">
      <c r="A32" s="12" t="s">
        <v>8</v>
      </c>
      <c r="B32" s="6" t="s">
        <v>2</v>
      </c>
      <c r="C32" s="50">
        <v>7000</v>
      </c>
      <c r="D32" s="50">
        <v>34</v>
      </c>
      <c r="E32" s="50">
        <v>34</v>
      </c>
    </row>
    <row r="33" spans="1:6" ht="38.25" customHeight="1" x14ac:dyDescent="0.3">
      <c r="A33" s="12" t="s">
        <v>9</v>
      </c>
      <c r="B33" s="6" t="s">
        <v>2</v>
      </c>
      <c r="C33" s="50">
        <v>7474</v>
      </c>
      <c r="D33" s="50">
        <f>C33/2</f>
        <v>3737</v>
      </c>
      <c r="E33" s="60">
        <f t="shared" si="5"/>
        <v>3737</v>
      </c>
      <c r="F33" s="2">
        <v>0</v>
      </c>
    </row>
    <row r="34" spans="1:6" x14ac:dyDescent="0.3">
      <c r="C34" s="18">
        <f>C33+C32+C31+C30+C29+C15</f>
        <v>188410.0816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8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0.25" customHeight="1" x14ac:dyDescent="0.3">
      <c r="A4" s="98" t="s">
        <v>61</v>
      </c>
      <c r="B4" s="98"/>
      <c r="C4" s="98"/>
      <c r="D4" s="98"/>
      <c r="E4" s="98"/>
      <c r="F4" s="74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74</v>
      </c>
      <c r="D11" s="53">
        <f>C11</f>
        <v>74</v>
      </c>
      <c r="E11" s="53">
        <f>D11</f>
        <v>74</v>
      </c>
    </row>
    <row r="12" spans="1:7" ht="25.5" x14ac:dyDescent="0.3">
      <c r="A12" s="10" t="s">
        <v>24</v>
      </c>
      <c r="B12" s="6" t="s">
        <v>2</v>
      </c>
      <c r="C12" s="19">
        <f>(C13-C32)/C11</f>
        <v>1615.4473486486486</v>
      </c>
      <c r="D12" s="19">
        <f t="shared" ref="D12" si="0">(D13-D32)/D11</f>
        <v>811.10205270270274</v>
      </c>
      <c r="E12" s="19">
        <f t="shared" ref="E12" si="1">(E13-E32)/E11</f>
        <v>811.10205270270274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120593.1038</v>
      </c>
      <c r="D13" s="50">
        <f t="shared" ref="D13" si="2">D15+D29+D30+D33+D31+D32</f>
        <v>61071.551899999999</v>
      </c>
      <c r="E13" s="50">
        <f t="shared" ref="E13" si="3">E15+E29+E30+E33+E31+E32</f>
        <v>61071.551899999999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96441</v>
      </c>
      <c r="D15" s="50">
        <f>D17+D20+D23+D26</f>
        <v>48220.5</v>
      </c>
      <c r="E15" s="50">
        <f t="shared" ref="E15" si="6">E17+E20+E23+E26</f>
        <v>48220.5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ref="E16" si="7">D16</f>
        <v>0</v>
      </c>
    </row>
    <row r="17" spans="1:5" s="23" customFormat="1" ht="25.5" x14ac:dyDescent="0.3">
      <c r="A17" s="20" t="s">
        <v>30</v>
      </c>
      <c r="B17" s="58" t="s">
        <v>2</v>
      </c>
      <c r="C17" s="59">
        <v>8305</v>
      </c>
      <c r="D17" s="50">
        <f>C17/2</f>
        <v>4152.5</v>
      </c>
      <c r="E17" s="50">
        <f t="shared" ref="E17" si="8">D17</f>
        <v>4152.5</v>
      </c>
    </row>
    <row r="18" spans="1:5" s="23" customFormat="1" x14ac:dyDescent="0.3">
      <c r="A18" s="27" t="s">
        <v>4</v>
      </c>
      <c r="B18" s="28" t="s">
        <v>3</v>
      </c>
      <c r="C18" s="45">
        <v>3</v>
      </c>
      <c r="D18" s="19">
        <f t="shared" si="4"/>
        <v>3</v>
      </c>
      <c r="E18" s="19">
        <f t="shared" ref="E18:E19" si="9">D18</f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C17/12/C18*1000</f>
        <v>230694.44444444447</v>
      </c>
      <c r="D19" s="35">
        <f>D17/D18/3*1000+200</f>
        <v>461588.88888888893</v>
      </c>
      <c r="E19" s="19">
        <f t="shared" si="9"/>
        <v>461588.88888888893</v>
      </c>
    </row>
    <row r="20" spans="1:5" s="23" customFormat="1" ht="25.5" x14ac:dyDescent="0.3">
      <c r="A20" s="20" t="s">
        <v>31</v>
      </c>
      <c r="B20" s="58" t="s">
        <v>2</v>
      </c>
      <c r="C20" s="59">
        <v>67425</v>
      </c>
      <c r="D20" s="50">
        <f>C20/2</f>
        <v>33712.5</v>
      </c>
      <c r="E20" s="50">
        <f t="shared" ref="E20" si="10">D20</f>
        <v>33712.5</v>
      </c>
    </row>
    <row r="21" spans="1:5" s="23" customFormat="1" x14ac:dyDescent="0.3">
      <c r="A21" s="27" t="s">
        <v>4</v>
      </c>
      <c r="B21" s="28" t="s">
        <v>3</v>
      </c>
      <c r="C21" s="45">
        <v>21.75</v>
      </c>
      <c r="D21" s="19">
        <f t="shared" si="4"/>
        <v>21.75</v>
      </c>
      <c r="E21" s="19">
        <f t="shared" ref="E21" si="11">D21</f>
        <v>21.75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258333.33333333331</v>
      </c>
      <c r="D22" s="35">
        <f>D20/3/D21*1000</f>
        <v>516666.66666666663</v>
      </c>
      <c r="E22" s="19">
        <f t="shared" ref="E22" si="12">D22</f>
        <v>516666.66666666663</v>
      </c>
    </row>
    <row r="23" spans="1:5" ht="39" x14ac:dyDescent="0.3">
      <c r="A23" s="12" t="s">
        <v>37</v>
      </c>
      <c r="B23" s="57" t="s">
        <v>2</v>
      </c>
      <c r="C23" s="59">
        <v>7043</v>
      </c>
      <c r="D23" s="50">
        <f>C23/2</f>
        <v>3521.5</v>
      </c>
      <c r="E23" s="50">
        <f t="shared" ref="E23" si="13">D23</f>
        <v>3521.5</v>
      </c>
    </row>
    <row r="24" spans="1:5" x14ac:dyDescent="0.3">
      <c r="A24" s="10" t="s">
        <v>4</v>
      </c>
      <c r="B24" s="11" t="s">
        <v>3</v>
      </c>
      <c r="C24" s="45">
        <v>3.5</v>
      </c>
      <c r="D24" s="19">
        <f t="shared" si="4"/>
        <v>3.5</v>
      </c>
      <c r="E24" s="19">
        <f t="shared" ref="E24:E25" si="14">D24</f>
        <v>3.5</v>
      </c>
    </row>
    <row r="25" spans="1:5" ht="21.95" customHeight="1" x14ac:dyDescent="0.3">
      <c r="A25" s="10" t="s">
        <v>26</v>
      </c>
      <c r="B25" s="6" t="s">
        <v>27</v>
      </c>
      <c r="C25" s="44">
        <f>C23/12/C24*1000</f>
        <v>167690.47619047618</v>
      </c>
      <c r="D25" s="19">
        <f t="shared" si="4"/>
        <v>167690.47619047618</v>
      </c>
      <c r="E25" s="19">
        <f t="shared" si="14"/>
        <v>167690.47619047618</v>
      </c>
    </row>
    <row r="26" spans="1:5" ht="25.5" x14ac:dyDescent="0.3">
      <c r="A26" s="5" t="s">
        <v>23</v>
      </c>
      <c r="B26" s="57" t="s">
        <v>2</v>
      </c>
      <c r="C26" s="59">
        <v>13668</v>
      </c>
      <c r="D26" s="50">
        <f>C26/2</f>
        <v>6834</v>
      </c>
      <c r="E26" s="50">
        <f t="shared" ref="E26" si="15">D26</f>
        <v>6834</v>
      </c>
    </row>
    <row r="27" spans="1:5" x14ac:dyDescent="0.3">
      <c r="A27" s="10" t="s">
        <v>4</v>
      </c>
      <c r="B27" s="11" t="s">
        <v>3</v>
      </c>
      <c r="C27" s="45">
        <v>18</v>
      </c>
      <c r="D27" s="19">
        <f t="shared" si="4"/>
        <v>18</v>
      </c>
      <c r="E27" s="19">
        <f t="shared" ref="E27" si="16">D27</f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63277.777777777781</v>
      </c>
      <c r="D28" s="35">
        <f>D26/3/D27*1000</f>
        <v>126555.55555555556</v>
      </c>
      <c r="E28" s="19">
        <f t="shared" ref="E28" si="17">D28</f>
        <v>126555.55555555556</v>
      </c>
    </row>
    <row r="29" spans="1:5" ht="25.5" x14ac:dyDescent="0.3">
      <c r="A29" s="5" t="s">
        <v>5</v>
      </c>
      <c r="B29" s="6" t="s">
        <v>2</v>
      </c>
      <c r="C29" s="50">
        <f>C15*11.18%</f>
        <v>10782.103799999999</v>
      </c>
      <c r="D29" s="50">
        <f t="shared" ref="D29" si="18">D15*11.18%</f>
        <v>5391.0518999999995</v>
      </c>
      <c r="E29" s="50">
        <f t="shared" ref="E29" si="19">E15*11.18%</f>
        <v>5391.0518999999995</v>
      </c>
    </row>
    <row r="30" spans="1:5" ht="36.75" x14ac:dyDescent="0.3">
      <c r="A30" s="12" t="s">
        <v>6</v>
      </c>
      <c r="B30" s="6" t="s">
        <v>2</v>
      </c>
      <c r="C30" s="50">
        <v>6225</v>
      </c>
      <c r="D30" s="50">
        <f>C30/2</f>
        <v>3112.5</v>
      </c>
      <c r="E30" s="50">
        <f t="shared" ref="E30" si="20">D30</f>
        <v>3112.5</v>
      </c>
    </row>
    <row r="31" spans="1:5" ht="25.5" x14ac:dyDescent="0.3">
      <c r="A31" s="12" t="s">
        <v>7</v>
      </c>
      <c r="B31" s="6" t="s">
        <v>2</v>
      </c>
      <c r="C31" s="19">
        <v>500</v>
      </c>
      <c r="D31" s="19">
        <f t="shared" si="4"/>
        <v>500</v>
      </c>
      <c r="E31" s="19">
        <f t="shared" ref="E31" si="21">D31</f>
        <v>500</v>
      </c>
    </row>
    <row r="32" spans="1:5" ht="36.75" x14ac:dyDescent="0.3">
      <c r="A32" s="12" t="s">
        <v>8</v>
      </c>
      <c r="B32" s="6" t="s">
        <v>2</v>
      </c>
      <c r="C32" s="67">
        <v>1050</v>
      </c>
      <c r="D32" s="67">
        <v>1050</v>
      </c>
      <c r="E32" s="67">
        <v>1050</v>
      </c>
    </row>
    <row r="33" spans="1:5" ht="38.25" customHeight="1" x14ac:dyDescent="0.3">
      <c r="A33" s="12" t="s">
        <v>9</v>
      </c>
      <c r="B33" s="6" t="s">
        <v>2</v>
      </c>
      <c r="C33" s="50">
        <v>5595</v>
      </c>
      <c r="D33" s="50">
        <f>C33/2</f>
        <v>2797.5</v>
      </c>
      <c r="E33" s="50">
        <f t="shared" ref="E33" si="22">D33</f>
        <v>2797.5</v>
      </c>
    </row>
    <row r="34" spans="1:5" x14ac:dyDescent="0.3">
      <c r="C34" s="18">
        <f>C33+C32+C31+C30+C29+C15</f>
        <v>120593.1038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topLeftCell="A8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2.5" customHeight="1" x14ac:dyDescent="0.3">
      <c r="A4" s="97" t="s">
        <v>60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71</v>
      </c>
      <c r="D11" s="53">
        <f>C11</f>
        <v>71</v>
      </c>
      <c r="E11" s="53">
        <f>D11</f>
        <v>71</v>
      </c>
    </row>
    <row r="12" spans="1:7" ht="25.5" x14ac:dyDescent="0.3">
      <c r="A12" s="10" t="s">
        <v>24</v>
      </c>
      <c r="B12" s="6" t="s">
        <v>2</v>
      </c>
      <c r="C12" s="19">
        <f>(C13-C32)/C11</f>
        <v>1680.0500873239434</v>
      </c>
      <c r="D12" s="19">
        <f t="shared" ref="D12" si="0">(D13-D32)/D11</f>
        <v>843.51800140845069</v>
      </c>
      <c r="E12" s="19">
        <f t="shared" ref="E12" si="1">(E13-E32)/E11</f>
        <v>843.51800140845069</v>
      </c>
      <c r="F12" s="2" t="s">
        <v>33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120333.55619999999</v>
      </c>
      <c r="D13" s="50">
        <f t="shared" ref="D13" si="2">D15+D29+D30+D33+D31+D32</f>
        <v>60939.778099999996</v>
      </c>
      <c r="E13" s="50">
        <f t="shared" ref="E13" si="3">E15+E29+E30+E33+E31+E32</f>
        <v>60939.778099999996</v>
      </c>
    </row>
    <row r="14" spans="1:7" x14ac:dyDescent="0.3">
      <c r="A14" s="8" t="s">
        <v>0</v>
      </c>
      <c r="B14" s="9"/>
      <c r="C14" s="19">
        <v>0</v>
      </c>
      <c r="D14" s="19">
        <f t="shared" ref="D14:D31" si="4">C14</f>
        <v>0</v>
      </c>
      <c r="E14" s="35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97259</v>
      </c>
      <c r="D15" s="50">
        <f>D17+D20+D23+D26</f>
        <v>48629.5</v>
      </c>
      <c r="E15" s="50">
        <f t="shared" ref="E15" si="6">E17+E20+E23+E26</f>
        <v>48629.5</v>
      </c>
    </row>
    <row r="16" spans="1:7" x14ac:dyDescent="0.3">
      <c r="A16" s="8" t="s">
        <v>1</v>
      </c>
      <c r="B16" s="9"/>
      <c r="C16" s="19">
        <v>0</v>
      </c>
      <c r="D16" s="19">
        <f t="shared" si="4"/>
        <v>0</v>
      </c>
      <c r="E16" s="35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60">
        <v>4588</v>
      </c>
      <c r="D17" s="50">
        <f>C17/2</f>
        <v>2294</v>
      </c>
      <c r="E17" s="60">
        <f t="shared" si="5"/>
        <v>2294</v>
      </c>
    </row>
    <row r="18" spans="1:5" s="23" customFormat="1" x14ac:dyDescent="0.3">
      <c r="A18" s="27" t="s">
        <v>4</v>
      </c>
      <c r="B18" s="28" t="s">
        <v>3</v>
      </c>
      <c r="C18" s="42">
        <v>2</v>
      </c>
      <c r="D18" s="19">
        <f t="shared" si="4"/>
        <v>2</v>
      </c>
      <c r="E18" s="35">
        <f t="shared" si="5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191366.66666666666</v>
      </c>
      <c r="D19" s="35">
        <f>D17/D18/3*1000+200</f>
        <v>382533.33333333331</v>
      </c>
      <c r="E19" s="35">
        <f t="shared" si="5"/>
        <v>382533.33333333331</v>
      </c>
    </row>
    <row r="20" spans="1:5" s="23" customFormat="1" ht="25.5" x14ac:dyDescent="0.3">
      <c r="A20" s="20" t="s">
        <v>31</v>
      </c>
      <c r="B20" s="58" t="s">
        <v>2</v>
      </c>
      <c r="C20" s="60">
        <v>71150</v>
      </c>
      <c r="D20" s="50">
        <f>C20/2</f>
        <v>35575</v>
      </c>
      <c r="E20" s="60">
        <f t="shared" si="5"/>
        <v>35575</v>
      </c>
    </row>
    <row r="21" spans="1:5" s="23" customFormat="1" x14ac:dyDescent="0.3">
      <c r="A21" s="27" t="s">
        <v>4</v>
      </c>
      <c r="B21" s="28" t="s">
        <v>3</v>
      </c>
      <c r="C21" s="42">
        <v>21.4</v>
      </c>
      <c r="D21" s="19">
        <f t="shared" si="4"/>
        <v>21.4</v>
      </c>
      <c r="E21" s="35">
        <f t="shared" si="5"/>
        <v>21.4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277063.86292834894</v>
      </c>
      <c r="D22" s="35">
        <f>D20/3/D21*1000</f>
        <v>554127.72585669789</v>
      </c>
      <c r="E22" s="35">
        <f t="shared" si="5"/>
        <v>554127.72585669789</v>
      </c>
    </row>
    <row r="23" spans="1:5" ht="39" x14ac:dyDescent="0.3">
      <c r="A23" s="12" t="s">
        <v>37</v>
      </c>
      <c r="B23" s="57" t="s">
        <v>2</v>
      </c>
      <c r="C23" s="60">
        <v>6083</v>
      </c>
      <c r="D23" s="50">
        <f>C23/2</f>
        <v>3041.5</v>
      </c>
      <c r="E23" s="60">
        <f t="shared" si="5"/>
        <v>3041.5</v>
      </c>
    </row>
    <row r="24" spans="1:5" x14ac:dyDescent="0.3">
      <c r="A24" s="10" t="s">
        <v>4</v>
      </c>
      <c r="B24" s="11" t="s">
        <v>3</v>
      </c>
      <c r="C24" s="42">
        <v>3.5</v>
      </c>
      <c r="D24" s="19">
        <f t="shared" si="4"/>
        <v>3.5</v>
      </c>
      <c r="E24" s="35">
        <f t="shared" si="5"/>
        <v>3.5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144833.33333333334</v>
      </c>
      <c r="D25" s="19">
        <f t="shared" si="4"/>
        <v>144833.33333333334</v>
      </c>
      <c r="E25" s="35">
        <f t="shared" si="5"/>
        <v>144833.33333333334</v>
      </c>
    </row>
    <row r="26" spans="1:5" ht="25.5" x14ac:dyDescent="0.3">
      <c r="A26" s="5" t="s">
        <v>23</v>
      </c>
      <c r="B26" s="57" t="s">
        <v>2</v>
      </c>
      <c r="C26" s="60">
        <v>15438</v>
      </c>
      <c r="D26" s="50">
        <f>C26/2</f>
        <v>7719</v>
      </c>
      <c r="E26" s="60">
        <f t="shared" si="5"/>
        <v>7719</v>
      </c>
    </row>
    <row r="27" spans="1:5" x14ac:dyDescent="0.3">
      <c r="A27" s="10" t="s">
        <v>4</v>
      </c>
      <c r="B27" s="11" t="s">
        <v>3</v>
      </c>
      <c r="C27" s="78">
        <v>18.75</v>
      </c>
      <c r="D27" s="19">
        <f t="shared" si="4"/>
        <v>18.75</v>
      </c>
      <c r="E27" s="35">
        <f t="shared" si="5"/>
        <v>18.75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68613.333333333328</v>
      </c>
      <c r="D28" s="35">
        <f>D26/3/D27*1000</f>
        <v>137226.66666666666</v>
      </c>
      <c r="E28" s="35">
        <f t="shared" si="5"/>
        <v>137226.66666666666</v>
      </c>
    </row>
    <row r="29" spans="1:5" ht="25.5" x14ac:dyDescent="0.3">
      <c r="A29" s="5" t="s">
        <v>5</v>
      </c>
      <c r="B29" s="6" t="s">
        <v>2</v>
      </c>
      <c r="C29" s="50">
        <f>C15*11.18%</f>
        <v>10873.556199999999</v>
      </c>
      <c r="D29" s="50">
        <f t="shared" ref="D29" si="7">D15*11.18%</f>
        <v>5436.7780999999995</v>
      </c>
      <c r="E29" s="50">
        <f t="shared" ref="E29" si="8">E15*11.18%</f>
        <v>5436.7780999999995</v>
      </c>
    </row>
    <row r="30" spans="1:5" ht="36.75" x14ac:dyDescent="0.3">
      <c r="A30" s="12" t="s">
        <v>6</v>
      </c>
      <c r="B30" s="6" t="s">
        <v>2</v>
      </c>
      <c r="C30" s="50">
        <v>5267</v>
      </c>
      <c r="D30" s="50">
        <f>C30/2</f>
        <v>2633.5</v>
      </c>
      <c r="E30" s="60">
        <f t="shared" si="5"/>
        <v>2633.5</v>
      </c>
    </row>
    <row r="31" spans="1:5" ht="25.5" x14ac:dyDescent="0.3">
      <c r="A31" s="12" t="s">
        <v>7</v>
      </c>
      <c r="B31" s="6" t="s">
        <v>2</v>
      </c>
      <c r="C31" s="19">
        <v>496</v>
      </c>
      <c r="D31" s="19">
        <f t="shared" si="4"/>
        <v>496</v>
      </c>
      <c r="E31" s="35">
        <f t="shared" si="5"/>
        <v>496</v>
      </c>
    </row>
    <row r="32" spans="1:5" ht="36.75" x14ac:dyDescent="0.3">
      <c r="A32" s="12" t="s">
        <v>8</v>
      </c>
      <c r="B32" s="6" t="s">
        <v>2</v>
      </c>
      <c r="C32" s="50">
        <v>1050</v>
      </c>
      <c r="D32" s="50">
        <v>1050</v>
      </c>
      <c r="E32" s="50">
        <v>1050</v>
      </c>
    </row>
    <row r="33" spans="1:5" ht="38.25" customHeight="1" x14ac:dyDescent="0.3">
      <c r="A33" s="12" t="s">
        <v>9</v>
      </c>
      <c r="B33" s="6" t="s">
        <v>2</v>
      </c>
      <c r="C33" s="50">
        <v>5388</v>
      </c>
      <c r="D33" s="50">
        <f>C33/2</f>
        <v>2694</v>
      </c>
      <c r="E33" s="60">
        <f t="shared" si="5"/>
        <v>2694</v>
      </c>
    </row>
    <row r="34" spans="1:5" x14ac:dyDescent="0.3">
      <c r="C34" s="18">
        <f>C33+C32+C31+C30+C29+C15</f>
        <v>120333.55619999999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8.75" customHeight="1" x14ac:dyDescent="0.3">
      <c r="A4" s="97" t="s">
        <v>59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131</v>
      </c>
      <c r="D11" s="53">
        <f>C11</f>
        <v>131</v>
      </c>
      <c r="E11" s="53">
        <f>D11</f>
        <v>131</v>
      </c>
    </row>
    <row r="12" spans="1:7" ht="25.5" x14ac:dyDescent="0.3">
      <c r="A12" s="10" t="s">
        <v>24</v>
      </c>
      <c r="B12" s="6" t="s">
        <v>2</v>
      </c>
      <c r="C12" s="19">
        <f>(C13-C32)/C11</f>
        <v>1979.9783419847327</v>
      </c>
      <c r="D12" s="19">
        <f t="shared" ref="D12" si="0">(D13-D32)/D11</f>
        <v>989.98917099236633</v>
      </c>
      <c r="E12" s="19">
        <f t="shared" ref="E12" si="1">(E13-E32)/E11</f>
        <v>628.5235221374046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354081.16279999999</v>
      </c>
      <c r="D13" s="50">
        <f t="shared" ref="D13" si="2">D15+D29+D30+D33+D31+D32</f>
        <v>134896.5814</v>
      </c>
      <c r="E13" s="50">
        <f t="shared" ref="E13" si="3">E15+E29+E30+E33+E31+E32</f>
        <v>87544.581399999995</v>
      </c>
    </row>
    <row r="14" spans="1:7" x14ac:dyDescent="0.3">
      <c r="A14" s="8" t="s">
        <v>0</v>
      </c>
      <c r="B14" s="9"/>
      <c r="C14" s="19">
        <v>0</v>
      </c>
      <c r="D14" s="19">
        <f t="shared" ref="D14:D27" si="4">C14</f>
        <v>0</v>
      </c>
      <c r="E14" s="35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133946</v>
      </c>
      <c r="D15" s="50">
        <f>D17+D20+D23+D26</f>
        <v>66973</v>
      </c>
      <c r="E15" s="50">
        <f t="shared" ref="E15" si="6">E17+E20+E23+E26</f>
        <v>66973</v>
      </c>
    </row>
    <row r="16" spans="1:7" x14ac:dyDescent="0.3">
      <c r="A16" s="8" t="s">
        <v>1</v>
      </c>
      <c r="B16" s="9"/>
      <c r="C16" s="19">
        <v>0</v>
      </c>
      <c r="D16" s="19">
        <f t="shared" si="4"/>
        <v>0</v>
      </c>
      <c r="E16" s="35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60">
        <v>8209</v>
      </c>
      <c r="D17" s="50">
        <f>C17/2</f>
        <v>4104.5</v>
      </c>
      <c r="E17" s="60">
        <f t="shared" si="5"/>
        <v>4104.5</v>
      </c>
    </row>
    <row r="18" spans="1:5" s="23" customFormat="1" x14ac:dyDescent="0.3">
      <c r="A18" s="27" t="s">
        <v>4</v>
      </c>
      <c r="B18" s="28" t="s">
        <v>3</v>
      </c>
      <c r="C18" s="42">
        <v>4</v>
      </c>
      <c r="D18" s="19">
        <f t="shared" si="4"/>
        <v>4</v>
      </c>
      <c r="E18" s="35">
        <f t="shared" si="5"/>
        <v>4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171220.83333333334</v>
      </c>
      <c r="D19" s="35">
        <f>D17/D18/3*1000+200</f>
        <v>342241.66666666669</v>
      </c>
      <c r="E19" s="35">
        <f t="shared" si="5"/>
        <v>342241.66666666669</v>
      </c>
    </row>
    <row r="20" spans="1:5" s="23" customFormat="1" ht="25.5" x14ac:dyDescent="0.3">
      <c r="A20" s="20" t="s">
        <v>31</v>
      </c>
      <c r="B20" s="58" t="s">
        <v>2</v>
      </c>
      <c r="C20" s="60">
        <v>99187</v>
      </c>
      <c r="D20" s="50">
        <f>C20/2</f>
        <v>49593.5</v>
      </c>
      <c r="E20" s="60">
        <f t="shared" si="5"/>
        <v>49593.5</v>
      </c>
    </row>
    <row r="21" spans="1:5" s="23" customFormat="1" x14ac:dyDescent="0.3">
      <c r="A21" s="27" t="s">
        <v>4</v>
      </c>
      <c r="B21" s="28" t="s">
        <v>3</v>
      </c>
      <c r="C21" s="42">
        <v>31.9</v>
      </c>
      <c r="D21" s="19">
        <f t="shared" si="4"/>
        <v>31.9</v>
      </c>
      <c r="E21" s="35">
        <f t="shared" si="5"/>
        <v>31.9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259109.19540229891</v>
      </c>
      <c r="D22" s="35">
        <f>D20/3/D21*1000</f>
        <v>518218.39080459782</v>
      </c>
      <c r="E22" s="35">
        <f t="shared" si="5"/>
        <v>518218.39080459782</v>
      </c>
    </row>
    <row r="23" spans="1:5" ht="39" x14ac:dyDescent="0.3">
      <c r="A23" s="12" t="s">
        <v>37</v>
      </c>
      <c r="B23" s="57" t="s">
        <v>2</v>
      </c>
      <c r="C23" s="60">
        <v>9746</v>
      </c>
      <c r="D23" s="50">
        <f>C23/2</f>
        <v>4873</v>
      </c>
      <c r="E23" s="60">
        <f t="shared" si="5"/>
        <v>4873</v>
      </c>
    </row>
    <row r="24" spans="1:5" x14ac:dyDescent="0.3">
      <c r="A24" s="10" t="s">
        <v>4</v>
      </c>
      <c r="B24" s="11" t="s">
        <v>3</v>
      </c>
      <c r="C24" s="42">
        <v>5</v>
      </c>
      <c r="D24" s="19">
        <f t="shared" si="4"/>
        <v>5</v>
      </c>
      <c r="E24" s="35">
        <f t="shared" si="5"/>
        <v>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162433.33333333334</v>
      </c>
      <c r="D25" s="19">
        <f t="shared" si="4"/>
        <v>162433.33333333334</v>
      </c>
      <c r="E25" s="35">
        <f t="shared" si="5"/>
        <v>162433.33333333334</v>
      </c>
    </row>
    <row r="26" spans="1:5" ht="25.5" x14ac:dyDescent="0.3">
      <c r="A26" s="5" t="s">
        <v>23</v>
      </c>
      <c r="B26" s="57" t="s">
        <v>2</v>
      </c>
      <c r="C26" s="60">
        <v>16804</v>
      </c>
      <c r="D26" s="50">
        <f>C26/2</f>
        <v>8402</v>
      </c>
      <c r="E26" s="60">
        <f t="shared" si="5"/>
        <v>8402</v>
      </c>
    </row>
    <row r="27" spans="1:5" x14ac:dyDescent="0.3">
      <c r="A27" s="10" t="s">
        <v>4</v>
      </c>
      <c r="B27" s="11" t="s">
        <v>3</v>
      </c>
      <c r="C27" s="42">
        <v>21.5</v>
      </c>
      <c r="D27" s="19">
        <f t="shared" si="4"/>
        <v>21.5</v>
      </c>
      <c r="E27" s="35">
        <f t="shared" si="5"/>
        <v>21.5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65131.782945736435</v>
      </c>
      <c r="D28" s="35">
        <f>D26/3/D27*1000</f>
        <v>130263.56589147287</v>
      </c>
      <c r="E28" s="35">
        <f t="shared" si="5"/>
        <v>130263.56589147287</v>
      </c>
    </row>
    <row r="29" spans="1:5" ht="25.5" x14ac:dyDescent="0.3">
      <c r="A29" s="5" t="s">
        <v>5</v>
      </c>
      <c r="B29" s="6" t="s">
        <v>2</v>
      </c>
      <c r="C29" s="50">
        <f>C15*11.18%</f>
        <v>14975.1628</v>
      </c>
      <c r="D29" s="50">
        <f t="shared" ref="D29" si="7">D15*11.18%</f>
        <v>7487.5814</v>
      </c>
      <c r="E29" s="50">
        <f t="shared" ref="E29" si="8">E15*11.18%</f>
        <v>7487.5814</v>
      </c>
    </row>
    <row r="30" spans="1:5" ht="36.75" x14ac:dyDescent="0.3">
      <c r="A30" s="12" t="s">
        <v>6</v>
      </c>
      <c r="B30" s="6" t="s">
        <v>2</v>
      </c>
      <c r="C30" s="50">
        <v>7203</v>
      </c>
      <c r="D30" s="50">
        <f>C30/2</f>
        <v>3601.5</v>
      </c>
      <c r="E30" s="60">
        <f t="shared" si="5"/>
        <v>3601.5</v>
      </c>
    </row>
    <row r="31" spans="1:5" ht="25.5" x14ac:dyDescent="0.3">
      <c r="A31" s="12" t="s">
        <v>7</v>
      </c>
      <c r="B31" s="6" t="s">
        <v>2</v>
      </c>
      <c r="C31" s="19">
        <v>94704</v>
      </c>
      <c r="D31" s="50">
        <f>C31/2</f>
        <v>47352</v>
      </c>
      <c r="E31" s="35">
        <v>0</v>
      </c>
    </row>
    <row r="32" spans="1:5" ht="36.75" x14ac:dyDescent="0.3">
      <c r="A32" s="12" t="s">
        <v>8</v>
      </c>
      <c r="B32" s="6" t="s">
        <v>2</v>
      </c>
      <c r="C32" s="50">
        <v>94704</v>
      </c>
      <c r="D32" s="50">
        <v>5208</v>
      </c>
      <c r="E32" s="60">
        <f t="shared" si="5"/>
        <v>5208</v>
      </c>
    </row>
    <row r="33" spans="1:5" ht="38.25" customHeight="1" x14ac:dyDescent="0.3">
      <c r="A33" s="12" t="s">
        <v>9</v>
      </c>
      <c r="B33" s="6" t="s">
        <v>2</v>
      </c>
      <c r="C33" s="50">
        <v>8549</v>
      </c>
      <c r="D33" s="50">
        <f>C33/2</f>
        <v>4274.5</v>
      </c>
      <c r="E33" s="60">
        <f t="shared" si="5"/>
        <v>4274.5</v>
      </c>
    </row>
    <row r="34" spans="1:5" x14ac:dyDescent="0.3">
      <c r="C34" s="18">
        <f>C33+C32+C31+C30+C29+C15</f>
        <v>354081.16279999999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18" sqref="C18:C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8" customWidth="1"/>
    <col min="4" max="4" width="12" style="18" customWidth="1"/>
    <col min="5" max="5" width="13.5703125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8" customHeight="1" x14ac:dyDescent="0.3">
      <c r="A4" s="97" t="s">
        <v>58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72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3">
        <v>66</v>
      </c>
      <c r="D11" s="53">
        <f>C11</f>
        <v>66</v>
      </c>
      <c r="E11" s="53">
        <f>D11</f>
        <v>66</v>
      </c>
    </row>
    <row r="12" spans="1:7" ht="25.5" x14ac:dyDescent="0.3">
      <c r="A12" s="10" t="s">
        <v>38</v>
      </c>
      <c r="B12" s="6" t="s">
        <v>2</v>
      </c>
      <c r="C12" s="19">
        <f>(C13-C32)/C11</f>
        <v>1990.5206515151517</v>
      </c>
      <c r="D12" s="19">
        <f t="shared" ref="D12" si="0">(D13-D32)/D11</f>
        <v>995.26032575757586</v>
      </c>
      <c r="E12" s="19">
        <f t="shared" ref="E12" si="1">(E13-E32)/E11</f>
        <v>995.26032575757586</v>
      </c>
    </row>
    <row r="13" spans="1:7" ht="25.5" x14ac:dyDescent="0.3">
      <c r="A13" s="5" t="s">
        <v>11</v>
      </c>
      <c r="B13" s="6" t="s">
        <v>2</v>
      </c>
      <c r="C13" s="67">
        <f>C15+C29+C30+C33+C31+C32</f>
        <v>131374.36300000001</v>
      </c>
      <c r="D13" s="50">
        <f t="shared" ref="D13" si="2">D15+D29+D30+D33+D31+D32</f>
        <v>65895.181500000006</v>
      </c>
      <c r="E13" s="67">
        <f t="shared" ref="E13" si="3">E15+E29+E30+E33+E31+E32</f>
        <v>65687.181500000006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112785</v>
      </c>
      <c r="D15" s="50">
        <f>D17+D20+D23+D26</f>
        <v>56392.5</v>
      </c>
      <c r="E15" s="50">
        <f t="shared" ref="E15" si="6">E17+E20+E23+E26</f>
        <v>56392.5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60">
        <v>8564</v>
      </c>
      <c r="D17" s="50">
        <f>C17/2</f>
        <v>4282</v>
      </c>
      <c r="E17" s="50">
        <f t="shared" si="5"/>
        <v>4282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19">
        <f t="shared" si="4"/>
        <v>3</v>
      </c>
      <c r="E18" s="19">
        <f t="shared" si="5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238088.88888888888</v>
      </c>
      <c r="D19" s="35">
        <f>D17/D18/3*1000+200</f>
        <v>475977.77777777775</v>
      </c>
      <c r="E19" s="19">
        <f t="shared" si="5"/>
        <v>475977.77777777775</v>
      </c>
    </row>
    <row r="20" spans="1:5" s="23" customFormat="1" ht="25.5" x14ac:dyDescent="0.3">
      <c r="A20" s="20" t="s">
        <v>31</v>
      </c>
      <c r="B20" s="58" t="s">
        <v>2</v>
      </c>
      <c r="C20" s="60">
        <v>86143</v>
      </c>
      <c r="D20" s="50">
        <f>C20/2</f>
        <v>43071.5</v>
      </c>
      <c r="E20" s="50">
        <f t="shared" si="5"/>
        <v>43071.5</v>
      </c>
    </row>
    <row r="21" spans="1:5" x14ac:dyDescent="0.3">
      <c r="A21" s="10" t="s">
        <v>4</v>
      </c>
      <c r="B21" s="11" t="s">
        <v>3</v>
      </c>
      <c r="C21" s="42">
        <v>27.1</v>
      </c>
      <c r="D21" s="19">
        <f t="shared" si="4"/>
        <v>27.1</v>
      </c>
      <c r="E21" s="19">
        <f t="shared" si="5"/>
        <v>27.1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264892.37392373924</v>
      </c>
      <c r="D22" s="35">
        <f>D20/3/D21*1000</f>
        <v>529784.74784747849</v>
      </c>
      <c r="E22" s="19">
        <f t="shared" si="5"/>
        <v>529784.74784747849</v>
      </c>
    </row>
    <row r="23" spans="1:5" ht="39" x14ac:dyDescent="0.3">
      <c r="A23" s="12" t="s">
        <v>37</v>
      </c>
      <c r="B23" s="57" t="s">
        <v>2</v>
      </c>
      <c r="C23" s="60">
        <v>7317</v>
      </c>
      <c r="D23" s="50">
        <f>C23/2</f>
        <v>3658.5</v>
      </c>
      <c r="E23" s="50">
        <f t="shared" si="5"/>
        <v>3658.5</v>
      </c>
    </row>
    <row r="24" spans="1:5" x14ac:dyDescent="0.3">
      <c r="A24" s="10" t="s">
        <v>4</v>
      </c>
      <c r="B24" s="11" t="s">
        <v>3</v>
      </c>
      <c r="C24" s="42">
        <v>4</v>
      </c>
      <c r="D24" s="19">
        <f t="shared" si="4"/>
        <v>4</v>
      </c>
      <c r="E24" s="19">
        <f t="shared" si="5"/>
        <v>4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152437.5</v>
      </c>
      <c r="D25" s="19">
        <f t="shared" si="4"/>
        <v>152437.5</v>
      </c>
      <c r="E25" s="19">
        <f t="shared" si="5"/>
        <v>152437.5</v>
      </c>
    </row>
    <row r="26" spans="1:5" ht="25.5" x14ac:dyDescent="0.3">
      <c r="A26" s="5" t="s">
        <v>23</v>
      </c>
      <c r="B26" s="57" t="s">
        <v>2</v>
      </c>
      <c r="C26" s="60">
        <v>10761</v>
      </c>
      <c r="D26" s="50">
        <f>C26/2</f>
        <v>5380.5</v>
      </c>
      <c r="E26" s="50">
        <f t="shared" si="5"/>
        <v>5380.5</v>
      </c>
    </row>
    <row r="27" spans="1:5" x14ac:dyDescent="0.3">
      <c r="A27" s="10" t="s">
        <v>4</v>
      </c>
      <c r="B27" s="11" t="s">
        <v>3</v>
      </c>
      <c r="C27" s="42">
        <v>13.5</v>
      </c>
      <c r="D27" s="19">
        <f t="shared" si="4"/>
        <v>13.5</v>
      </c>
      <c r="E27" s="19">
        <f t="shared" si="5"/>
        <v>13.5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66425.925925925927</v>
      </c>
      <c r="D28" s="35">
        <f>D26/3/D27*1000</f>
        <v>132851.85185185185</v>
      </c>
      <c r="E28" s="19">
        <f t="shared" si="5"/>
        <v>132851.85185185185</v>
      </c>
    </row>
    <row r="29" spans="1:5" ht="25.5" x14ac:dyDescent="0.3">
      <c r="A29" s="5" t="s">
        <v>5</v>
      </c>
      <c r="B29" s="6" t="s">
        <v>2</v>
      </c>
      <c r="C29" s="50">
        <f>C15*11.18%</f>
        <v>12609.362999999999</v>
      </c>
      <c r="D29" s="50">
        <f t="shared" ref="D29" si="7">D15*11.18%</f>
        <v>6304.6814999999997</v>
      </c>
      <c r="E29" s="50">
        <f t="shared" ref="E29" si="8">E15*11.18%</f>
        <v>6304.6814999999997</v>
      </c>
    </row>
    <row r="30" spans="1:5" ht="36.75" x14ac:dyDescent="0.3">
      <c r="A30" s="12" t="s">
        <v>6</v>
      </c>
      <c r="B30" s="6" t="s">
        <v>2</v>
      </c>
      <c r="C30" s="50">
        <v>2696</v>
      </c>
      <c r="D30" s="50">
        <f>C30/2</f>
        <v>1348</v>
      </c>
      <c r="E30" s="50">
        <f t="shared" si="5"/>
        <v>1348</v>
      </c>
    </row>
    <row r="31" spans="1:5" ht="25.5" x14ac:dyDescent="0.3">
      <c r="A31" s="12" t="s">
        <v>7</v>
      </c>
      <c r="B31" s="6" t="s">
        <v>2</v>
      </c>
      <c r="C31" s="19"/>
      <c r="D31" s="19">
        <f t="shared" si="4"/>
        <v>0</v>
      </c>
      <c r="E31" s="19"/>
    </row>
    <row r="32" spans="1:5" ht="36.75" x14ac:dyDescent="0.3">
      <c r="A32" s="12" t="s">
        <v>8</v>
      </c>
      <c r="B32" s="6" t="s">
        <v>2</v>
      </c>
      <c r="C32" s="50"/>
      <c r="D32" s="50">
        <v>208</v>
      </c>
      <c r="E32" s="50"/>
    </row>
    <row r="33" spans="1:5" ht="58.5" customHeight="1" x14ac:dyDescent="0.3">
      <c r="A33" s="12" t="s">
        <v>9</v>
      </c>
      <c r="B33" s="6" t="s">
        <v>2</v>
      </c>
      <c r="C33" s="50">
        <v>3284</v>
      </c>
      <c r="D33" s="50">
        <f>C33/2</f>
        <v>1642</v>
      </c>
      <c r="E33" s="50">
        <f t="shared" si="5"/>
        <v>1642</v>
      </c>
    </row>
    <row r="34" spans="1:5" x14ac:dyDescent="0.3">
      <c r="C34" s="18">
        <f>C33+C32+C31+C30+C29+C15</f>
        <v>131374.36300000001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4" sqref="A4:XFD33"/>
    </sheetView>
  </sheetViews>
  <sheetFormatPr defaultColWidth="9.140625" defaultRowHeight="20.25" x14ac:dyDescent="0.3"/>
  <cols>
    <col min="1" max="1" width="63.42578125" style="2" customWidth="1"/>
    <col min="2" max="2" width="9.140625" style="3"/>
    <col min="3" max="3" width="22.7109375" style="18" customWidth="1"/>
    <col min="4" max="4" width="19.85546875" style="18" customWidth="1"/>
    <col min="5" max="5" width="12.140625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42</v>
      </c>
      <c r="B2" s="91"/>
      <c r="C2" s="91"/>
      <c r="D2" s="91"/>
      <c r="E2" s="91"/>
    </row>
    <row r="3" spans="1:7" x14ac:dyDescent="0.3">
      <c r="A3" s="1"/>
    </row>
    <row r="4" spans="1:7" ht="48" customHeight="1" x14ac:dyDescent="0.3">
      <c r="A4" s="97" t="s">
        <v>58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41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72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3">
        <v>61</v>
      </c>
      <c r="D11" s="53">
        <f>C11</f>
        <v>61</v>
      </c>
      <c r="E11" s="53">
        <f>D11</f>
        <v>61</v>
      </c>
    </row>
    <row r="12" spans="1:7" ht="25.5" x14ac:dyDescent="0.3">
      <c r="A12" s="10" t="s">
        <v>38</v>
      </c>
      <c r="B12" s="6" t="s">
        <v>2</v>
      </c>
      <c r="C12" s="19">
        <f>(C13-C32)/C11</f>
        <v>1829.4846975409835</v>
      </c>
      <c r="D12" s="19">
        <f t="shared" ref="D12:E12" si="0">(D13-D32)/D11</f>
        <v>457.37117438524587</v>
      </c>
      <c r="E12" s="19">
        <f t="shared" si="0"/>
        <v>457.37117438524587</v>
      </c>
    </row>
    <row r="13" spans="1:7" ht="25.5" x14ac:dyDescent="0.3">
      <c r="A13" s="5" t="s">
        <v>11</v>
      </c>
      <c r="B13" s="6" t="s">
        <v>2</v>
      </c>
      <c r="C13" s="67">
        <f>C15+C29+C30+C33+C31+C32</f>
        <v>111598.56654999999</v>
      </c>
      <c r="D13" s="67">
        <f t="shared" ref="D13:E13" si="1">D15+D29+D30+D33+D31+D32</f>
        <v>27899.641637499997</v>
      </c>
      <c r="E13" s="67">
        <f t="shared" si="1"/>
        <v>27899.641637499997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94313.099999999991</v>
      </c>
      <c r="D15" s="50">
        <f t="shared" ref="D15:E15" si="3">D17+D20+D23+D26</f>
        <v>23578.274999999998</v>
      </c>
      <c r="E15" s="50">
        <f t="shared" si="3"/>
        <v>23578.274999999998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58" t="s">
        <v>2</v>
      </c>
      <c r="C17" s="60">
        <v>5076.3999999999996</v>
      </c>
      <c r="D17" s="50">
        <f>C17/4</f>
        <v>1269.0999999999999</v>
      </c>
      <c r="E17" s="50">
        <f t="shared" si="2"/>
        <v>1269.0999999999999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19">
        <f t="shared" si="2"/>
        <v>3</v>
      </c>
      <c r="E18" s="19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141211.11111111109</v>
      </c>
      <c r="D19" s="19">
        <f t="shared" si="2"/>
        <v>141211.11111111109</v>
      </c>
      <c r="E19" s="19">
        <f t="shared" si="2"/>
        <v>141211.11111111109</v>
      </c>
    </row>
    <row r="20" spans="1:5" s="23" customFormat="1" ht="25.5" x14ac:dyDescent="0.3">
      <c r="A20" s="20" t="s">
        <v>31</v>
      </c>
      <c r="B20" s="58" t="s">
        <v>2</v>
      </c>
      <c r="C20" s="60">
        <v>70514.2</v>
      </c>
      <c r="D20" s="50">
        <f>C20/4</f>
        <v>17628.55</v>
      </c>
      <c r="E20" s="50">
        <f t="shared" si="2"/>
        <v>17628.55</v>
      </c>
    </row>
    <row r="21" spans="1:5" x14ac:dyDescent="0.3">
      <c r="A21" s="10" t="s">
        <v>4</v>
      </c>
      <c r="B21" s="11" t="s">
        <v>3</v>
      </c>
      <c r="C21" s="42">
        <v>24.1</v>
      </c>
      <c r="D21" s="19">
        <f t="shared" si="2"/>
        <v>24.1</v>
      </c>
      <c r="E21" s="19">
        <f t="shared" si="2"/>
        <v>24.1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243825.03457814659</v>
      </c>
      <c r="D22" s="19">
        <f t="shared" si="2"/>
        <v>243825.03457814659</v>
      </c>
      <c r="E22" s="19">
        <f t="shared" si="2"/>
        <v>243825.03457814659</v>
      </c>
    </row>
    <row r="23" spans="1:5" ht="57" x14ac:dyDescent="0.3">
      <c r="A23" s="12" t="s">
        <v>37</v>
      </c>
      <c r="B23" s="57" t="s">
        <v>2</v>
      </c>
      <c r="C23" s="60">
        <v>4069.9</v>
      </c>
      <c r="D23" s="50">
        <f>C23/4</f>
        <v>1017.475</v>
      </c>
      <c r="E23" s="50">
        <f t="shared" si="2"/>
        <v>1017.475</v>
      </c>
    </row>
    <row r="24" spans="1:5" x14ac:dyDescent="0.3">
      <c r="A24" s="10" t="s">
        <v>4</v>
      </c>
      <c r="B24" s="11" t="s">
        <v>3</v>
      </c>
      <c r="C24" s="42">
        <v>3</v>
      </c>
      <c r="D24" s="19">
        <f t="shared" si="2"/>
        <v>3</v>
      </c>
      <c r="E24" s="19">
        <f t="shared" si="2"/>
        <v>3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113052.7777777778</v>
      </c>
      <c r="D25" s="19">
        <f t="shared" si="2"/>
        <v>113052.7777777778</v>
      </c>
      <c r="E25" s="19">
        <f t="shared" si="2"/>
        <v>113052.7777777778</v>
      </c>
    </row>
    <row r="26" spans="1:5" ht="25.5" x14ac:dyDescent="0.3">
      <c r="A26" s="5" t="s">
        <v>23</v>
      </c>
      <c r="B26" s="57" t="s">
        <v>2</v>
      </c>
      <c r="C26" s="60">
        <v>14652.6</v>
      </c>
      <c r="D26" s="50">
        <f>C26/4</f>
        <v>3663.15</v>
      </c>
      <c r="E26" s="50">
        <f t="shared" si="2"/>
        <v>3663.15</v>
      </c>
    </row>
    <row r="27" spans="1:5" x14ac:dyDescent="0.3">
      <c r="A27" s="10" t="s">
        <v>4</v>
      </c>
      <c r="B27" s="11" t="s">
        <v>3</v>
      </c>
      <c r="C27" s="42">
        <v>16.5</v>
      </c>
      <c r="D27" s="19">
        <f t="shared" si="2"/>
        <v>16.5</v>
      </c>
      <c r="E27" s="19">
        <f t="shared" si="2"/>
        <v>16.5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74003.030303030304</v>
      </c>
      <c r="D28" s="19">
        <f t="shared" si="2"/>
        <v>74003.030303030304</v>
      </c>
      <c r="E28" s="19">
        <f t="shared" si="2"/>
        <v>74003.030303030304</v>
      </c>
    </row>
    <row r="29" spans="1:5" ht="25.5" x14ac:dyDescent="0.3">
      <c r="A29" s="5" t="s">
        <v>5</v>
      </c>
      <c r="B29" s="6" t="s">
        <v>2</v>
      </c>
      <c r="C29" s="50">
        <f>C15*10.05%</f>
        <v>9478.4665499999992</v>
      </c>
      <c r="D29" s="50">
        <f t="shared" ref="D29:E29" si="4">D15*10.05%</f>
        <v>2369.6166374999998</v>
      </c>
      <c r="E29" s="50">
        <f t="shared" si="4"/>
        <v>2369.6166374999998</v>
      </c>
    </row>
    <row r="30" spans="1:5" ht="52.5" x14ac:dyDescent="0.3">
      <c r="A30" s="12" t="s">
        <v>6</v>
      </c>
      <c r="B30" s="6" t="s">
        <v>2</v>
      </c>
      <c r="C30" s="50">
        <v>4523</v>
      </c>
      <c r="D30" s="50">
        <f>C30/4</f>
        <v>1130.75</v>
      </c>
      <c r="E30" s="50">
        <f t="shared" si="2"/>
        <v>1130.75</v>
      </c>
    </row>
    <row r="31" spans="1:5" ht="25.5" x14ac:dyDescent="0.3">
      <c r="A31" s="12" t="s">
        <v>7</v>
      </c>
      <c r="B31" s="6" t="s">
        <v>2</v>
      </c>
      <c r="C31" s="19"/>
      <c r="D31" s="19"/>
      <c r="E31" s="19"/>
    </row>
    <row r="32" spans="1:5" ht="36.75" x14ac:dyDescent="0.3">
      <c r="A32" s="12" t="s">
        <v>8</v>
      </c>
      <c r="B32" s="6" t="s">
        <v>2</v>
      </c>
      <c r="C32" s="50"/>
      <c r="D32" s="50"/>
      <c r="E32" s="50"/>
    </row>
    <row r="33" spans="1:5" ht="58.5" customHeight="1" x14ac:dyDescent="0.3">
      <c r="A33" s="12" t="s">
        <v>9</v>
      </c>
      <c r="B33" s="6" t="s">
        <v>2</v>
      </c>
      <c r="C33" s="50">
        <v>3284</v>
      </c>
      <c r="D33" s="50">
        <f>C33/4</f>
        <v>821</v>
      </c>
      <c r="E33" s="50">
        <f t="shared" si="2"/>
        <v>821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" right="0" top="0" bottom="0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3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7" customHeight="1" x14ac:dyDescent="0.3">
      <c r="A4" s="97" t="s">
        <v>57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69</v>
      </c>
      <c r="D11" s="53">
        <v>69</v>
      </c>
      <c r="E11" s="53">
        <f>D11</f>
        <v>69</v>
      </c>
    </row>
    <row r="12" spans="1:7" ht="25.5" x14ac:dyDescent="0.3">
      <c r="A12" s="10" t="s">
        <v>24</v>
      </c>
      <c r="B12" s="6" t="s">
        <v>2</v>
      </c>
      <c r="C12" s="19">
        <f>(C13-C32)/C11</f>
        <v>1777.2783507246377</v>
      </c>
      <c r="D12" s="19">
        <f t="shared" ref="D12" si="0">(D13-D32)/D11</f>
        <v>888.63917536231884</v>
      </c>
      <c r="E12" s="19">
        <f t="shared" ref="E12" si="1">(E13-E32)/E11</f>
        <v>888.63917536231884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123716.2062</v>
      </c>
      <c r="D13" s="50">
        <f t="shared" ref="D13" si="2">D15+D29+D30+D33+D31+D32</f>
        <v>62400.1031</v>
      </c>
      <c r="E13" s="50">
        <f t="shared" ref="E13" si="3">E15+E29+E30+E33+E31+E32</f>
        <v>62400.1031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35">
        <f t="shared" ref="E14:E31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99009</v>
      </c>
      <c r="D15" s="50">
        <f>D17+D20+D23+D26</f>
        <v>49504.5</v>
      </c>
      <c r="E15" s="50">
        <f t="shared" ref="E15" si="6">E17+E20+E23+E26</f>
        <v>49504.5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35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60">
        <v>8279</v>
      </c>
      <c r="D17" s="50">
        <f>C17/2</f>
        <v>4139.5</v>
      </c>
      <c r="E17" s="60">
        <f t="shared" si="5"/>
        <v>4139.5</v>
      </c>
    </row>
    <row r="18" spans="1:5" s="23" customFormat="1" x14ac:dyDescent="0.3">
      <c r="A18" s="27" t="s">
        <v>4</v>
      </c>
      <c r="B18" s="28" t="s">
        <v>3</v>
      </c>
      <c r="C18" s="35">
        <v>3</v>
      </c>
      <c r="D18" s="19">
        <f t="shared" si="4"/>
        <v>3</v>
      </c>
      <c r="E18" s="35">
        <f t="shared" si="5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230172.22222222219</v>
      </c>
      <c r="D19" s="35">
        <f>D17/D18/3*1000+200</f>
        <v>460144.44444444438</v>
      </c>
      <c r="E19" s="35">
        <f t="shared" si="5"/>
        <v>460144.44444444438</v>
      </c>
    </row>
    <row r="20" spans="1:5" s="23" customFormat="1" ht="25.5" x14ac:dyDescent="0.3">
      <c r="A20" s="20" t="s">
        <v>31</v>
      </c>
      <c r="B20" s="58" t="s">
        <v>2</v>
      </c>
      <c r="C20" s="60">
        <v>67713</v>
      </c>
      <c r="D20" s="50">
        <f>C20/2</f>
        <v>33856.5</v>
      </c>
      <c r="E20" s="60">
        <f t="shared" si="5"/>
        <v>33856.5</v>
      </c>
    </row>
    <row r="21" spans="1:5" s="23" customFormat="1" x14ac:dyDescent="0.3">
      <c r="A21" s="27" t="s">
        <v>4</v>
      </c>
      <c r="B21" s="28" t="s">
        <v>3</v>
      </c>
      <c r="C21" s="35">
        <v>21.6</v>
      </c>
      <c r="D21" s="19">
        <f t="shared" si="4"/>
        <v>21.6</v>
      </c>
      <c r="E21" s="35">
        <f t="shared" si="5"/>
        <v>21.6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261238.42592592593</v>
      </c>
      <c r="D22" s="35">
        <f>D20/3/D21*1000</f>
        <v>522476.85185185185</v>
      </c>
      <c r="E22" s="35">
        <f t="shared" si="5"/>
        <v>522476.85185185185</v>
      </c>
    </row>
    <row r="23" spans="1:5" ht="39" x14ac:dyDescent="0.3">
      <c r="A23" s="12" t="s">
        <v>37</v>
      </c>
      <c r="B23" s="57" t="s">
        <v>2</v>
      </c>
      <c r="C23" s="60">
        <v>9077</v>
      </c>
      <c r="D23" s="50">
        <f>C23/2</f>
        <v>4538.5</v>
      </c>
      <c r="E23" s="60">
        <f t="shared" si="5"/>
        <v>4538.5</v>
      </c>
    </row>
    <row r="24" spans="1:5" x14ac:dyDescent="0.3">
      <c r="A24" s="10" t="s">
        <v>4</v>
      </c>
      <c r="B24" s="11" t="s">
        <v>3</v>
      </c>
      <c r="C24" s="35">
        <v>4.5</v>
      </c>
      <c r="D24" s="19">
        <f t="shared" si="4"/>
        <v>4.5</v>
      </c>
      <c r="E24" s="35">
        <f t="shared" si="5"/>
        <v>4.5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168092.59259259258</v>
      </c>
      <c r="D25" s="19">
        <f t="shared" si="4"/>
        <v>168092.59259259258</v>
      </c>
      <c r="E25" s="35">
        <f t="shared" si="5"/>
        <v>168092.59259259258</v>
      </c>
    </row>
    <row r="26" spans="1:5" ht="25.5" x14ac:dyDescent="0.3">
      <c r="A26" s="5" t="s">
        <v>23</v>
      </c>
      <c r="B26" s="57" t="s">
        <v>2</v>
      </c>
      <c r="C26" s="60">
        <v>13940</v>
      </c>
      <c r="D26" s="50">
        <f>C26/2</f>
        <v>6970</v>
      </c>
      <c r="E26" s="60">
        <f t="shared" si="5"/>
        <v>6970</v>
      </c>
    </row>
    <row r="27" spans="1:5" x14ac:dyDescent="0.3">
      <c r="A27" s="10" t="s">
        <v>4</v>
      </c>
      <c r="B27" s="11" t="s">
        <v>3</v>
      </c>
      <c r="C27" s="35">
        <v>18.5</v>
      </c>
      <c r="D27" s="19">
        <f t="shared" si="4"/>
        <v>18.5</v>
      </c>
      <c r="E27" s="35">
        <f t="shared" si="5"/>
        <v>18.5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62792.792792792796</v>
      </c>
      <c r="D28" s="35">
        <f>D26/3/D27*1000</f>
        <v>125585.58558558559</v>
      </c>
      <c r="E28" s="35">
        <f t="shared" si="5"/>
        <v>125585.58558558559</v>
      </c>
    </row>
    <row r="29" spans="1:5" ht="25.5" x14ac:dyDescent="0.3">
      <c r="A29" s="5" t="s">
        <v>5</v>
      </c>
      <c r="B29" s="6" t="s">
        <v>2</v>
      </c>
      <c r="C29" s="50">
        <f>C15*11.18%</f>
        <v>11069.206200000001</v>
      </c>
      <c r="D29" s="50">
        <f t="shared" ref="D29" si="7">D15*11.18%</f>
        <v>5534.6031000000003</v>
      </c>
      <c r="E29" s="50">
        <f t="shared" ref="E29" si="8">E15*11.18%</f>
        <v>5534.6031000000003</v>
      </c>
    </row>
    <row r="30" spans="1:5" ht="36.75" x14ac:dyDescent="0.3">
      <c r="A30" s="12" t="s">
        <v>6</v>
      </c>
      <c r="B30" s="6" t="s">
        <v>2</v>
      </c>
      <c r="C30" s="50">
        <v>5467</v>
      </c>
      <c r="D30" s="50">
        <f>C30/2</f>
        <v>2733.5</v>
      </c>
      <c r="E30" s="60">
        <f t="shared" si="5"/>
        <v>2733.5</v>
      </c>
    </row>
    <row r="31" spans="1:5" ht="25.5" x14ac:dyDescent="0.3">
      <c r="A31" s="12" t="s">
        <v>7</v>
      </c>
      <c r="B31" s="6" t="s">
        <v>2</v>
      </c>
      <c r="C31" s="50"/>
      <c r="D31" s="19">
        <f t="shared" si="4"/>
        <v>0</v>
      </c>
      <c r="E31" s="60">
        <f t="shared" si="5"/>
        <v>0</v>
      </c>
    </row>
    <row r="32" spans="1:5" ht="36.75" x14ac:dyDescent="0.3">
      <c r="A32" s="12" t="s">
        <v>8</v>
      </c>
      <c r="B32" s="6" t="s">
        <v>2</v>
      </c>
      <c r="C32" s="50">
        <v>1084</v>
      </c>
      <c r="D32" s="50">
        <v>1084</v>
      </c>
      <c r="E32" s="50">
        <v>1084</v>
      </c>
    </row>
    <row r="33" spans="1:5" ht="38.25" customHeight="1" x14ac:dyDescent="0.3">
      <c r="A33" s="12" t="s">
        <v>9</v>
      </c>
      <c r="B33" s="6" t="s">
        <v>2</v>
      </c>
      <c r="C33" s="50">
        <v>7087</v>
      </c>
      <c r="D33" s="50">
        <f>C33/2</f>
        <v>3543.5</v>
      </c>
      <c r="E33" s="60">
        <f t="shared" ref="E33" si="9">D33</f>
        <v>3543.5</v>
      </c>
    </row>
    <row r="34" spans="1:5" x14ac:dyDescent="0.3">
      <c r="C34" s="18">
        <f>C33+C32+C31+C30+C29+C15</f>
        <v>123716.2062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4.25" customHeight="1" x14ac:dyDescent="0.3">
      <c r="A4" s="97" t="s">
        <v>56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74</v>
      </c>
      <c r="D11" s="53">
        <v>74</v>
      </c>
      <c r="E11" s="53">
        <f>D11</f>
        <v>74</v>
      </c>
    </row>
    <row r="12" spans="1:7" ht="25.5" x14ac:dyDescent="0.3">
      <c r="A12" s="10" t="s">
        <v>24</v>
      </c>
      <c r="B12" s="6" t="s">
        <v>2</v>
      </c>
      <c r="C12" s="19">
        <f>(C13-C32)/C11</f>
        <v>1798.6333081081079</v>
      </c>
      <c r="D12" s="19">
        <f t="shared" ref="D12" si="0">(D13-D32)/D11</f>
        <v>899.31665405405397</v>
      </c>
      <c r="E12" s="19">
        <f t="shared" ref="E12" si="1">(E13-E32)/E11</f>
        <v>899.31665405405397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133306.86479999998</v>
      </c>
      <c r="D13" s="50">
        <f t="shared" ref="D13" si="2">D15+D29+D30+D33+D31+D32</f>
        <v>66757.432399999991</v>
      </c>
      <c r="E13" s="50">
        <f t="shared" ref="E13" si="3">E15+E29+E30+E33+E31+E32</f>
        <v>66757.432399999991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108836</v>
      </c>
      <c r="D15" s="50">
        <f>D17+D20+D23+D26</f>
        <v>54418</v>
      </c>
      <c r="E15" s="50">
        <f t="shared" ref="E15" si="6">E17+E20+E23+E26</f>
        <v>54418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si="5"/>
        <v>0</v>
      </c>
    </row>
    <row r="17" spans="1:6" s="23" customFormat="1" ht="25.5" x14ac:dyDescent="0.3">
      <c r="A17" s="20" t="s">
        <v>30</v>
      </c>
      <c r="B17" s="58" t="s">
        <v>2</v>
      </c>
      <c r="C17" s="59">
        <v>7095</v>
      </c>
      <c r="D17" s="50">
        <f>C17/2</f>
        <v>3547.5</v>
      </c>
      <c r="E17" s="50">
        <f t="shared" si="5"/>
        <v>3547.5</v>
      </c>
    </row>
    <row r="18" spans="1:6" s="23" customFormat="1" x14ac:dyDescent="0.3">
      <c r="A18" s="27" t="s">
        <v>4</v>
      </c>
      <c r="B18" s="28" t="s">
        <v>3</v>
      </c>
      <c r="C18" s="44">
        <v>3</v>
      </c>
      <c r="D18" s="19">
        <f t="shared" si="4"/>
        <v>3</v>
      </c>
      <c r="E18" s="19">
        <f t="shared" si="5"/>
        <v>3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197283.33333333334</v>
      </c>
      <c r="D19" s="35">
        <f>D17/D18/3*1000+200</f>
        <v>394366.66666666669</v>
      </c>
      <c r="E19" s="19">
        <f t="shared" si="5"/>
        <v>394366.66666666669</v>
      </c>
    </row>
    <row r="20" spans="1:6" s="23" customFormat="1" ht="25.5" x14ac:dyDescent="0.3">
      <c r="A20" s="20" t="s">
        <v>31</v>
      </c>
      <c r="B20" s="58" t="s">
        <v>2</v>
      </c>
      <c r="C20" s="59">
        <v>80073</v>
      </c>
      <c r="D20" s="50">
        <f>C20/2</f>
        <v>40036.5</v>
      </c>
      <c r="E20" s="50">
        <f t="shared" si="5"/>
        <v>40036.5</v>
      </c>
    </row>
    <row r="21" spans="1:6" s="23" customFormat="1" x14ac:dyDescent="0.3">
      <c r="A21" s="27" t="s">
        <v>4</v>
      </c>
      <c r="B21" s="28" t="s">
        <v>3</v>
      </c>
      <c r="C21" s="44">
        <v>26.5</v>
      </c>
      <c r="D21" s="19">
        <f t="shared" si="4"/>
        <v>26.5</v>
      </c>
      <c r="E21" s="19">
        <f t="shared" si="5"/>
        <v>26.5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251801.88679245283</v>
      </c>
      <c r="D22" s="35">
        <f>D20/3/D21*1000</f>
        <v>503603.77358490566</v>
      </c>
      <c r="E22" s="19">
        <f t="shared" si="5"/>
        <v>503603.77358490566</v>
      </c>
    </row>
    <row r="23" spans="1:6" ht="39" x14ac:dyDescent="0.3">
      <c r="A23" s="12" t="s">
        <v>37</v>
      </c>
      <c r="B23" s="57" t="s">
        <v>2</v>
      </c>
      <c r="C23" s="59">
        <v>8002</v>
      </c>
      <c r="D23" s="50">
        <f>C23/2</f>
        <v>4001</v>
      </c>
      <c r="E23" s="50">
        <f t="shared" si="5"/>
        <v>4001</v>
      </c>
    </row>
    <row r="24" spans="1:6" x14ac:dyDescent="0.3">
      <c r="A24" s="10" t="s">
        <v>4</v>
      </c>
      <c r="B24" s="11" t="s">
        <v>3</v>
      </c>
      <c r="C24" s="44">
        <v>5</v>
      </c>
      <c r="D24" s="19">
        <f t="shared" si="4"/>
        <v>5</v>
      </c>
      <c r="E24" s="19">
        <f t="shared" si="5"/>
        <v>5</v>
      </c>
    </row>
    <row r="25" spans="1:6" ht="21.95" customHeight="1" x14ac:dyDescent="0.3">
      <c r="A25" s="10" t="s">
        <v>26</v>
      </c>
      <c r="B25" s="6" t="s">
        <v>27</v>
      </c>
      <c r="C25" s="44">
        <f>C23/C24/12*1000</f>
        <v>133366.66666666669</v>
      </c>
      <c r="D25" s="19">
        <f t="shared" si="4"/>
        <v>133366.66666666669</v>
      </c>
      <c r="E25" s="19">
        <f t="shared" si="5"/>
        <v>133366.66666666669</v>
      </c>
      <c r="F25" s="2" t="s">
        <v>32</v>
      </c>
    </row>
    <row r="26" spans="1:6" ht="25.5" x14ac:dyDescent="0.3">
      <c r="A26" s="5" t="s">
        <v>23</v>
      </c>
      <c r="B26" s="57" t="s">
        <v>2</v>
      </c>
      <c r="C26" s="59">
        <v>13666</v>
      </c>
      <c r="D26" s="50">
        <f>C26/2</f>
        <v>6833</v>
      </c>
      <c r="E26" s="50">
        <f t="shared" si="5"/>
        <v>6833</v>
      </c>
    </row>
    <row r="27" spans="1:6" x14ac:dyDescent="0.3">
      <c r="A27" s="10" t="s">
        <v>4</v>
      </c>
      <c r="B27" s="11" t="s">
        <v>3</v>
      </c>
      <c r="C27" s="44">
        <v>17.5</v>
      </c>
      <c r="D27" s="19">
        <f t="shared" si="4"/>
        <v>17.5</v>
      </c>
      <c r="E27" s="19">
        <f t="shared" si="5"/>
        <v>17.5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65076.190476190473</v>
      </c>
      <c r="D28" s="35">
        <f>D26/3/D27*1000</f>
        <v>130152.38095238095</v>
      </c>
      <c r="E28" s="19">
        <f t="shared" si="5"/>
        <v>130152.38095238095</v>
      </c>
    </row>
    <row r="29" spans="1:6" ht="25.5" x14ac:dyDescent="0.3">
      <c r="A29" s="5" t="s">
        <v>5</v>
      </c>
      <c r="B29" s="6" t="s">
        <v>2</v>
      </c>
      <c r="C29" s="50">
        <f>C15*11.18%</f>
        <v>12167.864799999999</v>
      </c>
      <c r="D29" s="50">
        <f t="shared" ref="D29" si="7">D15*11.18%</f>
        <v>6083.9323999999997</v>
      </c>
      <c r="E29" s="50">
        <f t="shared" ref="E29" si="8">E15*11.18%</f>
        <v>6083.9323999999997</v>
      </c>
    </row>
    <row r="30" spans="1:6" ht="36.75" x14ac:dyDescent="0.3">
      <c r="A30" s="12" t="s">
        <v>6</v>
      </c>
      <c r="B30" s="6" t="s">
        <v>2</v>
      </c>
      <c r="C30" s="50">
        <v>5262</v>
      </c>
      <c r="D30" s="50">
        <f>C30/2</f>
        <v>2631</v>
      </c>
      <c r="E30" s="50">
        <f t="shared" si="5"/>
        <v>2631</v>
      </c>
    </row>
    <row r="31" spans="1:6" ht="25.5" x14ac:dyDescent="0.3">
      <c r="A31" s="12" t="s">
        <v>7</v>
      </c>
      <c r="B31" s="6" t="s">
        <v>2</v>
      </c>
      <c r="C31" s="19">
        <v>0</v>
      </c>
      <c r="D31" s="19">
        <f t="shared" si="4"/>
        <v>0</v>
      </c>
      <c r="E31" s="19">
        <f t="shared" si="5"/>
        <v>0</v>
      </c>
    </row>
    <row r="32" spans="1:6" ht="36.75" x14ac:dyDescent="0.3">
      <c r="A32" s="12" t="s">
        <v>8</v>
      </c>
      <c r="B32" s="6" t="s">
        <v>2</v>
      </c>
      <c r="C32" s="50">
        <v>208</v>
      </c>
      <c r="D32" s="50">
        <v>208</v>
      </c>
      <c r="E32" s="50">
        <f t="shared" si="5"/>
        <v>208</v>
      </c>
    </row>
    <row r="33" spans="1:5" ht="38.25" customHeight="1" x14ac:dyDescent="0.3">
      <c r="A33" s="12" t="s">
        <v>9</v>
      </c>
      <c r="B33" s="6" t="s">
        <v>2</v>
      </c>
      <c r="C33" s="50">
        <v>6833</v>
      </c>
      <c r="D33" s="50">
        <f>C33/2</f>
        <v>3416.5</v>
      </c>
      <c r="E33" s="50">
        <f t="shared" si="5"/>
        <v>3416.5</v>
      </c>
    </row>
    <row r="34" spans="1:5" x14ac:dyDescent="0.3">
      <c r="C34" s="18">
        <f>C33+C32+C31+C30+C29+C15</f>
        <v>133306.86480000001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8" workbookViewId="0">
      <selection activeCell="C19" sqref="C19:C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1.25" customHeight="1" x14ac:dyDescent="0.3">
      <c r="A4" s="97" t="s">
        <v>55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83</v>
      </c>
      <c r="D11" s="53">
        <v>83</v>
      </c>
      <c r="E11" s="53">
        <f>D11</f>
        <v>83</v>
      </c>
    </row>
    <row r="12" spans="1:7" ht="25.5" x14ac:dyDescent="0.3">
      <c r="A12" s="10" t="s">
        <v>24</v>
      </c>
      <c r="B12" s="6" t="s">
        <v>2</v>
      </c>
      <c r="C12" s="35">
        <f>(C13-C32)/C11</f>
        <v>1524.5068674698796</v>
      </c>
      <c r="D12" s="19">
        <f t="shared" ref="D12" si="0">(D13-D32)/D11</f>
        <v>779.50042168674702</v>
      </c>
      <c r="E12" s="35">
        <f t="shared" ref="E12" si="1">(E13-E32)/E11</f>
        <v>779.50042168674702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126534.07</v>
      </c>
      <c r="D13" s="50">
        <f t="shared" ref="D13" si="2">D15+D29+D30+D33+D31+D32</f>
        <v>64698.535000000003</v>
      </c>
      <c r="E13" s="50">
        <f t="shared" ref="E13" si="3">E15+E29+E30+E33+E31+E32</f>
        <v>64698.535000000003</v>
      </c>
    </row>
    <row r="14" spans="1:7" x14ac:dyDescent="0.3">
      <c r="A14" s="8" t="s">
        <v>0</v>
      </c>
      <c r="B14" s="9"/>
      <c r="C14" s="35"/>
      <c r="D14" s="19">
        <f t="shared" ref="D14:D31" si="4">C14</f>
        <v>0</v>
      </c>
      <c r="E14" s="35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60">
        <f>C17+C20+C23+C26</f>
        <v>98650</v>
      </c>
      <c r="D15" s="50">
        <f>D17+D20+D23+D26</f>
        <v>49325</v>
      </c>
      <c r="E15" s="60">
        <f t="shared" ref="E15" si="6">E17+E20+E23+E26</f>
        <v>49325</v>
      </c>
    </row>
    <row r="16" spans="1:7" x14ac:dyDescent="0.3">
      <c r="A16" s="8" t="s">
        <v>1</v>
      </c>
      <c r="B16" s="9"/>
      <c r="C16" s="35"/>
      <c r="D16" s="19">
        <f t="shared" si="4"/>
        <v>0</v>
      </c>
      <c r="E16" s="35">
        <f t="shared" si="5"/>
        <v>0</v>
      </c>
    </row>
    <row r="17" spans="1:7" s="23" customFormat="1" ht="25.5" x14ac:dyDescent="0.3">
      <c r="A17" s="20" t="s">
        <v>30</v>
      </c>
      <c r="B17" s="58" t="s">
        <v>2</v>
      </c>
      <c r="C17" s="60">
        <v>8642</v>
      </c>
      <c r="D17" s="50">
        <f>C17/2</f>
        <v>4321</v>
      </c>
      <c r="E17" s="60">
        <f t="shared" si="5"/>
        <v>4321</v>
      </c>
      <c r="G17" s="23" t="s">
        <v>32</v>
      </c>
    </row>
    <row r="18" spans="1:7" s="23" customFormat="1" x14ac:dyDescent="0.3">
      <c r="A18" s="27" t="s">
        <v>4</v>
      </c>
      <c r="B18" s="28" t="s">
        <v>3</v>
      </c>
      <c r="C18" s="35">
        <v>3</v>
      </c>
      <c r="D18" s="19">
        <f t="shared" si="4"/>
        <v>3</v>
      </c>
      <c r="E18" s="35">
        <f t="shared" si="5"/>
        <v>3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240255.55555555553</v>
      </c>
      <c r="D19" s="35">
        <f>D17/D18/3*1000+200</f>
        <v>480311.11111111107</v>
      </c>
      <c r="E19" s="35">
        <f t="shared" si="5"/>
        <v>480311.11111111107</v>
      </c>
    </row>
    <row r="20" spans="1:7" s="23" customFormat="1" ht="25.5" x14ac:dyDescent="0.3">
      <c r="A20" s="20" t="s">
        <v>31</v>
      </c>
      <c r="B20" s="58" t="s">
        <v>2</v>
      </c>
      <c r="C20" s="60">
        <v>71688</v>
      </c>
      <c r="D20" s="50">
        <f>C20/2</f>
        <v>35844</v>
      </c>
      <c r="E20" s="60">
        <f t="shared" si="5"/>
        <v>35844</v>
      </c>
    </row>
    <row r="21" spans="1:7" x14ac:dyDescent="0.3">
      <c r="A21" s="10" t="s">
        <v>4</v>
      </c>
      <c r="B21" s="11" t="s">
        <v>3</v>
      </c>
      <c r="C21" s="35">
        <v>21.6</v>
      </c>
      <c r="D21" s="19">
        <f t="shared" si="4"/>
        <v>21.6</v>
      </c>
      <c r="E21" s="35">
        <f t="shared" si="5"/>
        <v>21.6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276574.0740740741</v>
      </c>
      <c r="D22" s="35">
        <f>D20/3/D21*1000</f>
        <v>553148.1481481482</v>
      </c>
      <c r="E22" s="35">
        <f t="shared" si="5"/>
        <v>553148.1481481482</v>
      </c>
    </row>
    <row r="23" spans="1:7" ht="39" x14ac:dyDescent="0.3">
      <c r="A23" s="12" t="s">
        <v>37</v>
      </c>
      <c r="B23" s="57" t="s">
        <v>2</v>
      </c>
      <c r="C23" s="60">
        <v>4848</v>
      </c>
      <c r="D23" s="50">
        <f>C23/2</f>
        <v>2424</v>
      </c>
      <c r="E23" s="60">
        <f t="shared" ref="E23:E24" si="7">D23</f>
        <v>2424</v>
      </c>
    </row>
    <row r="24" spans="1:7" x14ac:dyDescent="0.3">
      <c r="A24" s="10" t="s">
        <v>4</v>
      </c>
      <c r="B24" s="11" t="s">
        <v>3</v>
      </c>
      <c r="C24" s="44">
        <v>2.5</v>
      </c>
      <c r="D24" s="19">
        <f t="shared" si="4"/>
        <v>2.5</v>
      </c>
      <c r="E24" s="35">
        <f t="shared" si="7"/>
        <v>2.5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161600</v>
      </c>
      <c r="D25" s="19">
        <f t="shared" si="4"/>
        <v>161600</v>
      </c>
      <c r="E25" s="35">
        <f t="shared" si="5"/>
        <v>161600</v>
      </c>
    </row>
    <row r="26" spans="1:7" ht="25.5" x14ac:dyDescent="0.3">
      <c r="A26" s="5" t="s">
        <v>23</v>
      </c>
      <c r="B26" s="57" t="s">
        <v>2</v>
      </c>
      <c r="C26" s="59">
        <v>13472</v>
      </c>
      <c r="D26" s="50">
        <f>C26/2</f>
        <v>6736</v>
      </c>
      <c r="E26" s="60">
        <f t="shared" si="5"/>
        <v>6736</v>
      </c>
    </row>
    <row r="27" spans="1:7" x14ac:dyDescent="0.3">
      <c r="A27" s="10" t="s">
        <v>4</v>
      </c>
      <c r="B27" s="11" t="s">
        <v>3</v>
      </c>
      <c r="C27" s="44">
        <v>17</v>
      </c>
      <c r="D27" s="19">
        <f t="shared" si="4"/>
        <v>17</v>
      </c>
      <c r="E27" s="35">
        <f t="shared" si="5"/>
        <v>17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66039.215686274518</v>
      </c>
      <c r="D28" s="35">
        <f>D26/3/D27*1000</f>
        <v>132078.43137254904</v>
      </c>
      <c r="E28" s="35">
        <f t="shared" si="5"/>
        <v>132078.43137254904</v>
      </c>
    </row>
    <row r="29" spans="1:7" ht="25.5" x14ac:dyDescent="0.3">
      <c r="A29" s="5" t="s">
        <v>5</v>
      </c>
      <c r="B29" s="6" t="s">
        <v>2</v>
      </c>
      <c r="C29" s="50">
        <f>C15*11.18%</f>
        <v>11029.07</v>
      </c>
      <c r="D29" s="50">
        <f t="shared" ref="D29" si="8">D15*11.18%</f>
        <v>5514.5349999999999</v>
      </c>
      <c r="E29" s="50">
        <f t="shared" ref="E29" si="9">E15*11.18%</f>
        <v>5514.5349999999999</v>
      </c>
    </row>
    <row r="30" spans="1:7" ht="36.75" x14ac:dyDescent="0.3">
      <c r="A30" s="12" t="s">
        <v>6</v>
      </c>
      <c r="B30" s="6" t="s">
        <v>2</v>
      </c>
      <c r="C30" s="50">
        <v>5428</v>
      </c>
      <c r="D30" s="50">
        <f>C30/2</f>
        <v>2714</v>
      </c>
      <c r="E30" s="60">
        <f t="shared" si="5"/>
        <v>2714</v>
      </c>
    </row>
    <row r="31" spans="1:7" ht="25.5" x14ac:dyDescent="0.3">
      <c r="A31" s="12" t="s">
        <v>7</v>
      </c>
      <c r="B31" s="6" t="s">
        <v>2</v>
      </c>
      <c r="C31" s="50">
        <v>2863</v>
      </c>
      <c r="D31" s="19">
        <f t="shared" si="4"/>
        <v>2863</v>
      </c>
      <c r="E31" s="60">
        <f t="shared" si="5"/>
        <v>2863</v>
      </c>
    </row>
    <row r="32" spans="1:7" ht="36.75" x14ac:dyDescent="0.3">
      <c r="A32" s="12" t="s">
        <v>8</v>
      </c>
      <c r="B32" s="6" t="s">
        <v>2</v>
      </c>
      <c r="C32" s="50"/>
      <c r="D32" s="50"/>
      <c r="E32" s="60">
        <v>0</v>
      </c>
    </row>
    <row r="33" spans="1:5" ht="38.25" customHeight="1" x14ac:dyDescent="0.3">
      <c r="A33" s="12" t="s">
        <v>9</v>
      </c>
      <c r="B33" s="6" t="s">
        <v>2</v>
      </c>
      <c r="C33" s="50">
        <v>8564</v>
      </c>
      <c r="D33" s="50">
        <f>C33/2</f>
        <v>4282</v>
      </c>
      <c r="E33" s="60">
        <f t="shared" si="5"/>
        <v>4282</v>
      </c>
    </row>
    <row r="34" spans="1:5" x14ac:dyDescent="0.3">
      <c r="C34" s="18">
        <f>C33+C32+C31+C30+C29+C15</f>
        <v>126534.07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8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8" customHeight="1" x14ac:dyDescent="0.3">
      <c r="A4" s="97" t="s">
        <v>54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30</v>
      </c>
      <c r="D11" s="53">
        <v>30</v>
      </c>
      <c r="E11" s="53">
        <f>D11</f>
        <v>30</v>
      </c>
    </row>
    <row r="12" spans="1:7" ht="25.5" x14ac:dyDescent="0.3">
      <c r="A12" s="10" t="s">
        <v>24</v>
      </c>
      <c r="B12" s="6" t="s">
        <v>2</v>
      </c>
      <c r="C12" s="19">
        <f>(C13-C32)/C11</f>
        <v>2253.2118933333336</v>
      </c>
      <c r="D12" s="19">
        <f t="shared" ref="D12" si="0">(D13-D32)/D11</f>
        <v>1126.6059466666668</v>
      </c>
      <c r="E12" s="19">
        <f t="shared" ref="E12" si="1">(E13-E32)/E11</f>
        <v>1126.6059466666668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67804.356800000009</v>
      </c>
      <c r="D13" s="50">
        <f t="shared" ref="D13" si="2">D15+D29+D30+D33+D31+D32</f>
        <v>34006.178400000004</v>
      </c>
      <c r="E13" s="50">
        <f t="shared" ref="E13" si="3">E15+E29+E30+E33+E31+E32</f>
        <v>34006.178400000004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52776</v>
      </c>
      <c r="D15" s="50">
        <f>D17+D20+D23+D26</f>
        <v>26388</v>
      </c>
      <c r="E15" s="50">
        <f t="shared" ref="E15" si="6">E17+E20+E23+E26</f>
        <v>26388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si="5"/>
        <v>0</v>
      </c>
    </row>
    <row r="17" spans="1:6" s="23" customFormat="1" ht="25.5" x14ac:dyDescent="0.3">
      <c r="A17" s="20" t="s">
        <v>30</v>
      </c>
      <c r="B17" s="58" t="s">
        <v>2</v>
      </c>
      <c r="C17" s="60">
        <v>6017</v>
      </c>
      <c r="D17" s="50">
        <f>C17/2</f>
        <v>3008.5</v>
      </c>
      <c r="E17" s="50">
        <f t="shared" si="5"/>
        <v>3008.5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4"/>
        <v>2</v>
      </c>
      <c r="E18" s="19">
        <f t="shared" si="5"/>
        <v>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250908.33333333334</v>
      </c>
      <c r="D19" s="35">
        <f>D17/D18/3*1000+200</f>
        <v>501616.66666666669</v>
      </c>
      <c r="E19" s="19">
        <f t="shared" si="5"/>
        <v>501616.66666666669</v>
      </c>
    </row>
    <row r="20" spans="1:6" s="23" customFormat="1" ht="25.5" x14ac:dyDescent="0.3">
      <c r="A20" s="20" t="s">
        <v>31</v>
      </c>
      <c r="B20" s="58" t="s">
        <v>2</v>
      </c>
      <c r="C20" s="60">
        <v>32039</v>
      </c>
      <c r="D20" s="50">
        <f>C20/2</f>
        <v>16019.5</v>
      </c>
      <c r="E20" s="50">
        <f t="shared" si="5"/>
        <v>16019.5</v>
      </c>
    </row>
    <row r="21" spans="1:6" s="23" customFormat="1" x14ac:dyDescent="0.3">
      <c r="A21" s="27" t="s">
        <v>4</v>
      </c>
      <c r="B21" s="28" t="s">
        <v>3</v>
      </c>
      <c r="C21" s="42">
        <v>11.28</v>
      </c>
      <c r="D21" s="19">
        <f t="shared" si="4"/>
        <v>11.28</v>
      </c>
      <c r="E21" s="19">
        <f t="shared" si="5"/>
        <v>11.28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236694.73995271866</v>
      </c>
      <c r="D22" s="35">
        <f>D20/3/D21*1000</f>
        <v>473389.47990543733</v>
      </c>
      <c r="E22" s="19">
        <f t="shared" si="5"/>
        <v>473389.47990543733</v>
      </c>
    </row>
    <row r="23" spans="1:6" ht="39" x14ac:dyDescent="0.3">
      <c r="A23" s="12" t="s">
        <v>37</v>
      </c>
      <c r="B23" s="57" t="s">
        <v>2</v>
      </c>
      <c r="C23" s="60">
        <v>3839</v>
      </c>
      <c r="D23" s="50">
        <f>C23/2</f>
        <v>1919.5</v>
      </c>
      <c r="E23" s="50">
        <f t="shared" si="5"/>
        <v>1919.5</v>
      </c>
    </row>
    <row r="24" spans="1:6" x14ac:dyDescent="0.3">
      <c r="A24" s="10" t="s">
        <v>4</v>
      </c>
      <c r="B24" s="11" t="s">
        <v>3</v>
      </c>
      <c r="C24" s="42">
        <v>2.5</v>
      </c>
      <c r="D24" s="19">
        <f t="shared" si="4"/>
        <v>2.5</v>
      </c>
      <c r="E24" s="19">
        <f t="shared" si="5"/>
        <v>2.5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127966.66666666666</v>
      </c>
      <c r="D25" s="19">
        <f t="shared" si="4"/>
        <v>127966.66666666666</v>
      </c>
      <c r="E25" s="19">
        <f t="shared" si="5"/>
        <v>127966.66666666666</v>
      </c>
    </row>
    <row r="26" spans="1:6" ht="25.5" x14ac:dyDescent="0.3">
      <c r="A26" s="5" t="s">
        <v>23</v>
      </c>
      <c r="B26" s="57" t="s">
        <v>2</v>
      </c>
      <c r="C26" s="60">
        <v>10881</v>
      </c>
      <c r="D26" s="50">
        <f>C26/2</f>
        <v>5440.5</v>
      </c>
      <c r="E26" s="50">
        <f t="shared" si="5"/>
        <v>5440.5</v>
      </c>
    </row>
    <row r="27" spans="1:6" x14ac:dyDescent="0.3">
      <c r="A27" s="10" t="s">
        <v>4</v>
      </c>
      <c r="B27" s="11" t="s">
        <v>3</v>
      </c>
      <c r="C27" s="42">
        <v>14</v>
      </c>
      <c r="D27" s="19">
        <f t="shared" si="4"/>
        <v>14</v>
      </c>
      <c r="E27" s="19">
        <f t="shared" si="5"/>
        <v>14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64767.857142857138</v>
      </c>
      <c r="D28" s="35">
        <f>D26/3/D27*1000</f>
        <v>129535.71428571428</v>
      </c>
      <c r="E28" s="19">
        <f t="shared" si="5"/>
        <v>129535.71428571428</v>
      </c>
    </row>
    <row r="29" spans="1:6" ht="25.5" x14ac:dyDescent="0.3">
      <c r="A29" s="5" t="s">
        <v>5</v>
      </c>
      <c r="B29" s="6" t="s">
        <v>2</v>
      </c>
      <c r="C29" s="50">
        <f>C15*11.18%</f>
        <v>5900.3567999999996</v>
      </c>
      <c r="D29" s="50">
        <f t="shared" ref="D29" si="7">D15*11.18%</f>
        <v>2950.1783999999998</v>
      </c>
      <c r="E29" s="50">
        <f t="shared" ref="E29" si="8">E15*11.18%</f>
        <v>2950.1783999999998</v>
      </c>
    </row>
    <row r="30" spans="1:6" ht="36.75" x14ac:dyDescent="0.3">
      <c r="A30" s="12" t="s">
        <v>6</v>
      </c>
      <c r="B30" s="6" t="s">
        <v>2</v>
      </c>
      <c r="C30" s="50">
        <v>5251</v>
      </c>
      <c r="D30" s="50">
        <f>C30/2</f>
        <v>2625.5</v>
      </c>
      <c r="E30" s="50">
        <f t="shared" si="5"/>
        <v>2625.5</v>
      </c>
      <c r="F30" s="46"/>
    </row>
    <row r="31" spans="1:6" ht="25.5" x14ac:dyDescent="0.3">
      <c r="A31" s="12" t="s">
        <v>7</v>
      </c>
      <c r="B31" s="6" t="s">
        <v>2</v>
      </c>
      <c r="C31" s="19">
        <v>0</v>
      </c>
      <c r="D31" s="19">
        <f t="shared" si="4"/>
        <v>0</v>
      </c>
      <c r="E31" s="19">
        <f t="shared" si="5"/>
        <v>0</v>
      </c>
    </row>
    <row r="32" spans="1:6" ht="36.75" x14ac:dyDescent="0.3">
      <c r="A32" s="12" t="s">
        <v>8</v>
      </c>
      <c r="B32" s="6" t="s">
        <v>2</v>
      </c>
      <c r="C32" s="50">
        <v>208</v>
      </c>
      <c r="D32" s="50">
        <v>208</v>
      </c>
      <c r="E32" s="50">
        <f t="shared" si="5"/>
        <v>208</v>
      </c>
    </row>
    <row r="33" spans="1:5" ht="38.25" customHeight="1" x14ac:dyDescent="0.3">
      <c r="A33" s="12" t="s">
        <v>9</v>
      </c>
      <c r="B33" s="6" t="s">
        <v>2</v>
      </c>
      <c r="C33" s="50">
        <v>3669</v>
      </c>
      <c r="D33" s="50">
        <f>C33/2</f>
        <v>1834.5</v>
      </c>
      <c r="E33" s="50">
        <f t="shared" si="5"/>
        <v>1834.5</v>
      </c>
    </row>
    <row r="34" spans="1:5" x14ac:dyDescent="0.3">
      <c r="C34" s="18">
        <f>C33+C32+C31+C30+C29+C15</f>
        <v>67804.356799999994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11" sqref="C11:E33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7" width="12" style="2" customWidth="1"/>
    <col min="8" max="16384" width="9.140625" style="2"/>
  </cols>
  <sheetData>
    <row r="1" spans="1:5" x14ac:dyDescent="0.3">
      <c r="A1" s="91" t="s">
        <v>15</v>
      </c>
      <c r="B1" s="91"/>
      <c r="C1" s="91"/>
      <c r="D1" s="91"/>
      <c r="E1" s="91"/>
    </row>
    <row r="2" spans="1:5" x14ac:dyDescent="0.3">
      <c r="A2" s="91" t="s">
        <v>42</v>
      </c>
      <c r="B2" s="91"/>
      <c r="C2" s="91"/>
      <c r="D2" s="91"/>
      <c r="E2" s="91"/>
    </row>
    <row r="3" spans="1:5" x14ac:dyDescent="0.3">
      <c r="A3" s="1"/>
    </row>
    <row r="4" spans="1:5" x14ac:dyDescent="0.3">
      <c r="A4" s="92" t="s">
        <v>29</v>
      </c>
      <c r="B4" s="92"/>
      <c r="C4" s="92"/>
      <c r="D4" s="92"/>
      <c r="E4" s="92"/>
    </row>
    <row r="5" spans="1:5" ht="15.75" customHeight="1" x14ac:dyDescent="0.3">
      <c r="A5" s="93" t="s">
        <v>16</v>
      </c>
      <c r="B5" s="93"/>
      <c r="C5" s="93"/>
      <c r="D5" s="93"/>
      <c r="E5" s="93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x14ac:dyDescent="0.3">
      <c r="A9" s="94" t="s">
        <v>28</v>
      </c>
      <c r="B9" s="95" t="s">
        <v>18</v>
      </c>
      <c r="C9" s="96" t="s">
        <v>41</v>
      </c>
      <c r="D9" s="96"/>
      <c r="E9" s="96"/>
    </row>
    <row r="10" spans="1:5" ht="40.5" x14ac:dyDescent="0.3">
      <c r="A10" s="94"/>
      <c r="B10" s="95"/>
      <c r="C10" s="73" t="s">
        <v>19</v>
      </c>
      <c r="D10" s="37" t="s">
        <v>20</v>
      </c>
      <c r="E10" s="81" t="s">
        <v>14</v>
      </c>
    </row>
    <row r="11" spans="1:5" x14ac:dyDescent="0.3">
      <c r="A11" s="5" t="s">
        <v>21</v>
      </c>
      <c r="B11" s="6" t="s">
        <v>10</v>
      </c>
      <c r="C11" s="49">
        <v>1780</v>
      </c>
      <c r="D11" s="52">
        <v>1780</v>
      </c>
      <c r="E11" s="39">
        <v>1780</v>
      </c>
    </row>
    <row r="12" spans="1:5" ht="25.5" x14ac:dyDescent="0.3">
      <c r="A12" s="10" t="s">
        <v>24</v>
      </c>
      <c r="B12" s="6" t="s">
        <v>2</v>
      </c>
      <c r="C12" s="19">
        <v>1351.9917040730334</v>
      </c>
      <c r="D12" s="19">
        <v>385.96124205758429</v>
      </c>
      <c r="E12" s="39">
        <v>385.04575750702253</v>
      </c>
    </row>
    <row r="13" spans="1:5" ht="25.5" x14ac:dyDescent="0.3">
      <c r="A13" s="5" t="s">
        <v>11</v>
      </c>
      <c r="B13" s="6" t="s">
        <v>2</v>
      </c>
      <c r="C13" s="49">
        <v>2570689.2332499996</v>
      </c>
      <c r="D13" s="49">
        <v>690655.01086250006</v>
      </c>
      <c r="E13" s="64">
        <v>689025.44836250006</v>
      </c>
    </row>
    <row r="14" spans="1:5" x14ac:dyDescent="0.3">
      <c r="A14" s="8" t="s">
        <v>0</v>
      </c>
      <c r="B14" s="9"/>
      <c r="C14" s="69">
        <v>0</v>
      </c>
      <c r="D14" s="19">
        <v>0</v>
      </c>
      <c r="E14" s="69">
        <v>0</v>
      </c>
    </row>
    <row r="15" spans="1:5" ht="25.5" x14ac:dyDescent="0.3">
      <c r="A15" s="5" t="s">
        <v>12</v>
      </c>
      <c r="B15" s="6" t="s">
        <v>2</v>
      </c>
      <c r="C15" s="49">
        <v>1954941.6</v>
      </c>
      <c r="D15" s="52">
        <v>562576.72500000021</v>
      </c>
      <c r="E15" s="39">
        <v>562576.72500000021</v>
      </c>
    </row>
    <row r="16" spans="1:5" x14ac:dyDescent="0.3">
      <c r="A16" s="55" t="s">
        <v>1</v>
      </c>
      <c r="B16" s="56"/>
      <c r="C16" s="49">
        <v>0</v>
      </c>
      <c r="D16" s="35">
        <v>0</v>
      </c>
      <c r="E16" s="49">
        <v>0</v>
      </c>
    </row>
    <row r="17" spans="1:6" ht="25.5" x14ac:dyDescent="0.3">
      <c r="A17" s="5" t="s">
        <v>13</v>
      </c>
      <c r="B17" s="57" t="s">
        <v>2</v>
      </c>
      <c r="C17" s="49">
        <v>142126.20000000004</v>
      </c>
      <c r="D17" s="49">
        <v>41031.550000000017</v>
      </c>
      <c r="E17" s="49">
        <v>41031.550000000017</v>
      </c>
    </row>
    <row r="18" spans="1:6" x14ac:dyDescent="0.3">
      <c r="A18" s="10" t="s">
        <v>4</v>
      </c>
      <c r="B18" s="11" t="s">
        <v>3</v>
      </c>
      <c r="C18" s="51">
        <v>60.5</v>
      </c>
      <c r="D18" s="35">
        <v>60.5</v>
      </c>
      <c r="E18" s="51">
        <v>60.5</v>
      </c>
    </row>
    <row r="19" spans="1:6" ht="21.95" customHeight="1" x14ac:dyDescent="0.3">
      <c r="A19" s="10" t="s">
        <v>26</v>
      </c>
      <c r="B19" s="6" t="s">
        <v>27</v>
      </c>
      <c r="C19" s="35">
        <v>195766.11570247941</v>
      </c>
      <c r="D19" s="35">
        <v>195766.11570247941</v>
      </c>
      <c r="E19" s="39">
        <v>195766.11570247941</v>
      </c>
    </row>
    <row r="20" spans="1:6" ht="25.5" x14ac:dyDescent="0.3">
      <c r="A20" s="5" t="s">
        <v>22</v>
      </c>
      <c r="B20" s="57" t="s">
        <v>2</v>
      </c>
      <c r="C20" s="49">
        <v>1417043.7</v>
      </c>
      <c r="D20" s="60">
        <v>424337.62499999994</v>
      </c>
      <c r="E20" s="49">
        <v>424337.62499999994</v>
      </c>
    </row>
    <row r="21" spans="1:6" x14ac:dyDescent="0.3">
      <c r="A21" s="10" t="s">
        <v>4</v>
      </c>
      <c r="B21" s="11" t="s">
        <v>3</v>
      </c>
      <c r="C21" s="39">
        <v>490.72</v>
      </c>
      <c r="D21" s="35">
        <v>490.72</v>
      </c>
      <c r="E21" s="39">
        <v>490.72</v>
      </c>
    </row>
    <row r="22" spans="1:6" ht="21.95" customHeight="1" x14ac:dyDescent="0.3">
      <c r="A22" s="10" t="s">
        <v>26</v>
      </c>
      <c r="B22" s="6" t="s">
        <v>27</v>
      </c>
      <c r="C22" s="35">
        <v>240640.23271926961</v>
      </c>
      <c r="D22" s="35">
        <v>240640.23271926961</v>
      </c>
      <c r="E22" s="39">
        <v>240640.23271926961</v>
      </c>
    </row>
    <row r="23" spans="1:6" ht="39" x14ac:dyDescent="0.3">
      <c r="A23" s="14" t="s">
        <v>25</v>
      </c>
      <c r="B23" s="6" t="s">
        <v>2</v>
      </c>
      <c r="C23" s="39">
        <v>98407.39999999998</v>
      </c>
      <c r="D23" s="60">
        <v>28366.474999999995</v>
      </c>
      <c r="E23" s="39">
        <v>27873.799999999992</v>
      </c>
    </row>
    <row r="24" spans="1:6" x14ac:dyDescent="0.3">
      <c r="A24" s="10" t="s">
        <v>4</v>
      </c>
      <c r="B24" s="11" t="s">
        <v>3</v>
      </c>
      <c r="C24" s="51">
        <v>55.75</v>
      </c>
      <c r="D24" s="35">
        <v>55.75</v>
      </c>
      <c r="E24" s="51">
        <v>55.75</v>
      </c>
    </row>
    <row r="25" spans="1:6" ht="21.95" customHeight="1" x14ac:dyDescent="0.3">
      <c r="A25" s="10" t="s">
        <v>26</v>
      </c>
      <c r="B25" s="6" t="s">
        <v>27</v>
      </c>
      <c r="C25" s="35">
        <v>147096.2630792227</v>
      </c>
      <c r="D25" s="35">
        <v>147096.2630792227</v>
      </c>
      <c r="E25" s="39">
        <v>147096.2630792227</v>
      </c>
    </row>
    <row r="26" spans="1:6" ht="25.5" x14ac:dyDescent="0.3">
      <c r="A26" s="7" t="s">
        <v>23</v>
      </c>
      <c r="B26" s="6" t="s">
        <v>2</v>
      </c>
      <c r="C26" s="39">
        <v>297364.3</v>
      </c>
      <c r="D26" s="60">
        <v>74341.074999999997</v>
      </c>
      <c r="E26" s="39">
        <v>72333.456249999988</v>
      </c>
    </row>
    <row r="27" spans="1:6" x14ac:dyDescent="0.3">
      <c r="A27" s="10" t="s">
        <v>4</v>
      </c>
      <c r="B27" s="11" t="s">
        <v>3</v>
      </c>
      <c r="C27" s="51">
        <v>387.25</v>
      </c>
      <c r="D27" s="35">
        <v>387.25</v>
      </c>
      <c r="E27" s="51">
        <v>387.25</v>
      </c>
    </row>
    <row r="28" spans="1:6" ht="21.95" customHeight="1" x14ac:dyDescent="0.3">
      <c r="A28" s="10" t="s">
        <v>26</v>
      </c>
      <c r="B28" s="6" t="s">
        <v>27</v>
      </c>
      <c r="C28" s="35">
        <v>63990.596083494733</v>
      </c>
      <c r="D28" s="35">
        <v>63990.596083494733</v>
      </c>
      <c r="E28" s="39">
        <v>63990.596083494733</v>
      </c>
    </row>
    <row r="29" spans="1:6" ht="25.5" x14ac:dyDescent="0.3">
      <c r="A29" s="5" t="s">
        <v>5</v>
      </c>
      <c r="B29" s="6" t="s">
        <v>2</v>
      </c>
      <c r="C29" s="39">
        <v>198594.33325</v>
      </c>
      <c r="D29" s="50">
        <v>56538.960862499996</v>
      </c>
      <c r="E29" s="39">
        <v>56538.960862499996</v>
      </c>
      <c r="F29" s="23"/>
    </row>
    <row r="30" spans="1:6" ht="36.75" x14ac:dyDescent="0.3">
      <c r="A30" s="12" t="s">
        <v>6</v>
      </c>
      <c r="B30" s="6" t="s">
        <v>2</v>
      </c>
      <c r="C30" s="39">
        <v>37342</v>
      </c>
      <c r="D30" s="60">
        <v>24959.25</v>
      </c>
      <c r="E30" s="39">
        <v>24959.25</v>
      </c>
    </row>
    <row r="31" spans="1:6" ht="25.5" x14ac:dyDescent="0.3">
      <c r="A31" s="12" t="s">
        <v>7</v>
      </c>
      <c r="B31" s="6" t="s">
        <v>2</v>
      </c>
      <c r="C31" s="39">
        <v>15137</v>
      </c>
      <c r="D31" s="60">
        <v>1265.5</v>
      </c>
      <c r="E31" s="39">
        <v>1265.5</v>
      </c>
    </row>
    <row r="32" spans="1:6" ht="36.75" x14ac:dyDescent="0.3">
      <c r="A32" s="12" t="s">
        <v>8</v>
      </c>
      <c r="B32" s="6" t="s">
        <v>2</v>
      </c>
      <c r="C32" s="39">
        <v>164144</v>
      </c>
      <c r="D32" s="39">
        <v>3644</v>
      </c>
      <c r="E32" s="39">
        <v>3644</v>
      </c>
    </row>
    <row r="33" spans="1:5" ht="54" customHeight="1" x14ac:dyDescent="0.3">
      <c r="A33" s="12" t="s">
        <v>9</v>
      </c>
      <c r="B33" s="6" t="s">
        <v>2</v>
      </c>
      <c r="C33" s="39">
        <v>129344.3</v>
      </c>
      <c r="D33" s="60">
        <v>41670.574999999997</v>
      </c>
      <c r="E33" s="39">
        <v>40041.012499999997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8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2" style="18" customWidth="1"/>
    <col min="5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5.75" customHeight="1" x14ac:dyDescent="0.3">
      <c r="A4" s="97" t="s">
        <v>53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16" t="s">
        <v>19</v>
      </c>
      <c r="D10" s="33" t="s">
        <v>20</v>
      </c>
      <c r="E10" s="15" t="s">
        <v>14</v>
      </c>
    </row>
    <row r="11" spans="1:7" x14ac:dyDescent="0.3">
      <c r="A11" s="5" t="s">
        <v>21</v>
      </c>
      <c r="B11" s="6" t="s">
        <v>10</v>
      </c>
      <c r="C11" s="53">
        <v>39</v>
      </c>
      <c r="D11" s="53">
        <v>39</v>
      </c>
      <c r="E11" s="53">
        <f>D11</f>
        <v>39</v>
      </c>
    </row>
    <row r="12" spans="1:7" ht="25.5" x14ac:dyDescent="0.3">
      <c r="A12" s="10" t="s">
        <v>24</v>
      </c>
      <c r="B12" s="6" t="s">
        <v>2</v>
      </c>
      <c r="C12" s="17">
        <f>(C13-C32)/C11</f>
        <v>2118.8124000000003</v>
      </c>
      <c r="D12" s="19">
        <f t="shared" ref="D12" si="0">(D13-D32)/D11</f>
        <v>1059.4062000000001</v>
      </c>
      <c r="E12" s="17">
        <f t="shared" ref="E12" si="1">(E13-E32)/E11</f>
        <v>1059.4062000000001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82841.683600000004</v>
      </c>
      <c r="D13" s="50">
        <f t="shared" ref="D13" si="2">D15+D29+D30+D33+D31+D32</f>
        <v>41524.841800000002</v>
      </c>
      <c r="E13" s="50">
        <f t="shared" ref="E13" si="3">E15+E29+E30+E33+E31+E32</f>
        <v>41524.841800000002</v>
      </c>
    </row>
    <row r="14" spans="1:7" x14ac:dyDescent="0.3">
      <c r="A14" s="8" t="s">
        <v>0</v>
      </c>
      <c r="B14" s="9"/>
      <c r="C14" s="17"/>
      <c r="D14" s="19">
        <f t="shared" ref="D14:D31" si="4">C14</f>
        <v>0</v>
      </c>
      <c r="E14" s="22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61">
        <f>C17+C20+C23+C26</f>
        <v>64702</v>
      </c>
      <c r="D15" s="50">
        <f>D17+D20+D23+D26</f>
        <v>32351</v>
      </c>
      <c r="E15" s="61">
        <f t="shared" ref="E15" si="6">E17+E20+E23+E26</f>
        <v>32351</v>
      </c>
    </row>
    <row r="16" spans="1:7" x14ac:dyDescent="0.3">
      <c r="A16" s="8" t="s">
        <v>1</v>
      </c>
      <c r="B16" s="9"/>
      <c r="C16" s="17"/>
      <c r="D16" s="19">
        <f t="shared" si="4"/>
        <v>0</v>
      </c>
      <c r="E16" s="22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63">
        <v>6230</v>
      </c>
      <c r="D17" s="50">
        <f>C17/2</f>
        <v>3115</v>
      </c>
      <c r="E17" s="62">
        <f t="shared" si="5"/>
        <v>3115</v>
      </c>
    </row>
    <row r="18" spans="1:5" s="23" customFormat="1" x14ac:dyDescent="0.3">
      <c r="A18" s="27" t="s">
        <v>4</v>
      </c>
      <c r="B18" s="28" t="s">
        <v>3</v>
      </c>
      <c r="C18" s="54">
        <v>2</v>
      </c>
      <c r="D18" s="19">
        <f t="shared" si="4"/>
        <v>2</v>
      </c>
      <c r="E18" s="79">
        <f t="shared" si="5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1">
        <f>C17/12/C18*1000</f>
        <v>259583.33333333331</v>
      </c>
      <c r="D19" s="35">
        <f>D17/D18/3*1000+200</f>
        <v>519366.66666666663</v>
      </c>
      <c r="E19" s="22">
        <f t="shared" si="5"/>
        <v>519366.66666666663</v>
      </c>
    </row>
    <row r="20" spans="1:5" s="23" customFormat="1" ht="25.5" x14ac:dyDescent="0.3">
      <c r="A20" s="20" t="s">
        <v>31</v>
      </c>
      <c r="B20" s="58" t="s">
        <v>2</v>
      </c>
      <c r="C20" s="63">
        <v>41137</v>
      </c>
      <c r="D20" s="50">
        <f>C20/2</f>
        <v>20568.5</v>
      </c>
      <c r="E20" s="60">
        <f t="shared" si="5"/>
        <v>20568.5</v>
      </c>
    </row>
    <row r="21" spans="1:5" x14ac:dyDescent="0.3">
      <c r="A21" s="10" t="s">
        <v>4</v>
      </c>
      <c r="B21" s="11" t="s">
        <v>3</v>
      </c>
      <c r="C21" s="32">
        <v>13.6</v>
      </c>
      <c r="D21" s="19">
        <f t="shared" si="4"/>
        <v>13.6</v>
      </c>
      <c r="E21" s="22">
        <f t="shared" si="5"/>
        <v>13.6</v>
      </c>
    </row>
    <row r="22" spans="1:5" ht="21.95" customHeight="1" x14ac:dyDescent="0.3">
      <c r="A22" s="10" t="s">
        <v>26</v>
      </c>
      <c r="B22" s="6" t="s">
        <v>27</v>
      </c>
      <c r="C22" s="31">
        <f>C20/12/C21*1000</f>
        <v>252064.9509803922</v>
      </c>
      <c r="D22" s="35">
        <f>D20/3/D21*1000</f>
        <v>504129.90196078439</v>
      </c>
      <c r="E22" s="22">
        <f t="shared" si="5"/>
        <v>504129.90196078439</v>
      </c>
    </row>
    <row r="23" spans="1:5" ht="39" x14ac:dyDescent="0.3">
      <c r="A23" s="12" t="s">
        <v>37</v>
      </c>
      <c r="B23" s="57" t="s">
        <v>2</v>
      </c>
      <c r="C23" s="63">
        <v>5730</v>
      </c>
      <c r="D23" s="50">
        <f>C23/2</f>
        <v>2865</v>
      </c>
      <c r="E23" s="77">
        <f t="shared" si="5"/>
        <v>2865</v>
      </c>
    </row>
    <row r="24" spans="1:5" x14ac:dyDescent="0.3">
      <c r="A24" s="10" t="s">
        <v>4</v>
      </c>
      <c r="B24" s="11" t="s">
        <v>3</v>
      </c>
      <c r="C24" s="54">
        <v>3</v>
      </c>
      <c r="D24" s="19">
        <f t="shared" si="4"/>
        <v>3</v>
      </c>
      <c r="E24" s="79">
        <f t="shared" si="5"/>
        <v>3</v>
      </c>
    </row>
    <row r="25" spans="1:5" ht="21.95" customHeight="1" x14ac:dyDescent="0.3">
      <c r="A25" s="10" t="s">
        <v>26</v>
      </c>
      <c r="B25" s="6" t="s">
        <v>27</v>
      </c>
      <c r="C25" s="31">
        <f>C23/C24/12*1000</f>
        <v>159166.66666666666</v>
      </c>
      <c r="D25" s="19">
        <f t="shared" si="4"/>
        <v>159166.66666666666</v>
      </c>
      <c r="E25" s="22">
        <f t="shared" si="5"/>
        <v>159166.66666666666</v>
      </c>
    </row>
    <row r="26" spans="1:5" ht="25.5" x14ac:dyDescent="0.3">
      <c r="A26" s="5" t="s">
        <v>23</v>
      </c>
      <c r="B26" s="57" t="s">
        <v>2</v>
      </c>
      <c r="C26" s="63">
        <v>11605</v>
      </c>
      <c r="D26" s="50">
        <f>C26/2</f>
        <v>5802.5</v>
      </c>
      <c r="E26" s="62">
        <f t="shared" si="5"/>
        <v>5802.5</v>
      </c>
    </row>
    <row r="27" spans="1:5" x14ac:dyDescent="0.3">
      <c r="A27" s="10" t="s">
        <v>4</v>
      </c>
      <c r="B27" s="11" t="s">
        <v>3</v>
      </c>
      <c r="C27" s="32">
        <v>15</v>
      </c>
      <c r="D27" s="19">
        <f t="shared" si="4"/>
        <v>15</v>
      </c>
      <c r="E27" s="22">
        <f t="shared" si="5"/>
        <v>15</v>
      </c>
    </row>
    <row r="28" spans="1:5" ht="21.95" customHeight="1" x14ac:dyDescent="0.3">
      <c r="A28" s="10" t="s">
        <v>26</v>
      </c>
      <c r="B28" s="6" t="s">
        <v>27</v>
      </c>
      <c r="C28" s="31">
        <f>C26/12/C27*1000</f>
        <v>64472.222222222226</v>
      </c>
      <c r="D28" s="35">
        <f>D26/3/D27*1000</f>
        <v>128944.44444444445</v>
      </c>
      <c r="E28" s="22">
        <f t="shared" si="5"/>
        <v>128944.44444444445</v>
      </c>
    </row>
    <row r="29" spans="1:5" ht="25.5" x14ac:dyDescent="0.3">
      <c r="A29" s="5" t="s">
        <v>5</v>
      </c>
      <c r="B29" s="6" t="s">
        <v>2</v>
      </c>
      <c r="C29" s="50">
        <f>C15*11.18%</f>
        <v>7233.6835999999994</v>
      </c>
      <c r="D29" s="50">
        <f t="shared" ref="D29" si="7">D15*11.18%</f>
        <v>3616.8417999999997</v>
      </c>
      <c r="E29" s="50">
        <f t="shared" ref="E29" si="8">E15*11.18%</f>
        <v>3616.8417999999997</v>
      </c>
    </row>
    <row r="30" spans="1:5" ht="36.75" x14ac:dyDescent="0.3">
      <c r="A30" s="12" t="s">
        <v>6</v>
      </c>
      <c r="B30" s="6" t="s">
        <v>2</v>
      </c>
      <c r="C30" s="61">
        <v>5979</v>
      </c>
      <c r="D30" s="50">
        <f>C30/2</f>
        <v>2989.5</v>
      </c>
      <c r="E30" s="62">
        <f t="shared" si="5"/>
        <v>2989.5</v>
      </c>
    </row>
    <row r="31" spans="1:5" ht="25.5" x14ac:dyDescent="0.3">
      <c r="A31" s="12" t="s">
        <v>7</v>
      </c>
      <c r="B31" s="6" t="s">
        <v>2</v>
      </c>
      <c r="C31" s="17">
        <v>0</v>
      </c>
      <c r="D31" s="19">
        <f t="shared" si="4"/>
        <v>0</v>
      </c>
      <c r="E31" s="22">
        <f t="shared" si="5"/>
        <v>0</v>
      </c>
    </row>
    <row r="32" spans="1:5" ht="36.75" x14ac:dyDescent="0.3">
      <c r="A32" s="12" t="s">
        <v>8</v>
      </c>
      <c r="B32" s="6" t="s">
        <v>2</v>
      </c>
      <c r="C32" s="61">
        <v>208</v>
      </c>
      <c r="D32" s="50">
        <v>208</v>
      </c>
      <c r="E32" s="62">
        <f t="shared" si="5"/>
        <v>208</v>
      </c>
    </row>
    <row r="33" spans="1:5" ht="38.25" customHeight="1" x14ac:dyDescent="0.3">
      <c r="A33" s="12" t="s">
        <v>9</v>
      </c>
      <c r="B33" s="6" t="s">
        <v>2</v>
      </c>
      <c r="C33" s="61">
        <v>4719</v>
      </c>
      <c r="D33" s="50">
        <f>C33/2</f>
        <v>2359.5</v>
      </c>
      <c r="E33" s="62">
        <f t="shared" si="5"/>
        <v>2359.5</v>
      </c>
    </row>
    <row r="34" spans="1:5" x14ac:dyDescent="0.3">
      <c r="C34" s="18">
        <f>C33+C32+C31+C30+C29+C15</f>
        <v>82841.683600000004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3" workbookViewId="0">
      <selection activeCell="C19" sqref="C19:C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0.25" customHeight="1" x14ac:dyDescent="0.3">
      <c r="A4" s="97" t="s">
        <v>52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46</v>
      </c>
      <c r="D11" s="53">
        <v>46</v>
      </c>
      <c r="E11" s="53">
        <f>D11</f>
        <v>46</v>
      </c>
    </row>
    <row r="12" spans="1:7" ht="25.5" x14ac:dyDescent="0.3">
      <c r="A12" s="10" t="s">
        <v>24</v>
      </c>
      <c r="B12" s="6" t="s">
        <v>2</v>
      </c>
      <c r="C12" s="19">
        <f>(C13-C32)/C11</f>
        <v>2508.3221913043481</v>
      </c>
      <c r="D12" s="19">
        <f t="shared" ref="D12" si="0">(D13-D32)/D11</f>
        <v>1254.161095652174</v>
      </c>
      <c r="E12" s="19">
        <f t="shared" ref="E12" si="1">(E13-E32)/E11</f>
        <v>1254.161095652174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118545.7208</v>
      </c>
      <c r="D13" s="50">
        <f t="shared" ref="D13" si="2">D15+D29+D30+D33+D31+D32</f>
        <v>60854.310400000002</v>
      </c>
      <c r="E13" s="50">
        <f t="shared" ref="E13" si="3">E15+E29+E30+E33+E31+E32</f>
        <v>60854.310400000002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35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94256</v>
      </c>
      <c r="D15" s="50">
        <f>D17+D20+D23+D26</f>
        <v>47128</v>
      </c>
      <c r="E15" s="50">
        <f t="shared" ref="E15" si="6">E17+E20+E23+E26</f>
        <v>47128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35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59">
        <v>6427</v>
      </c>
      <c r="D17" s="50">
        <f>C17/2</f>
        <v>3213.5</v>
      </c>
      <c r="E17" s="60">
        <f t="shared" si="5"/>
        <v>3213.5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4"/>
        <v>2</v>
      </c>
      <c r="E18" s="35">
        <f t="shared" si="5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267991.66666666669</v>
      </c>
      <c r="D19" s="35">
        <f>D17/D18/3*1000+200</f>
        <v>535783.33333333337</v>
      </c>
      <c r="E19" s="35">
        <f t="shared" si="5"/>
        <v>535783.33333333337</v>
      </c>
    </row>
    <row r="20" spans="1:5" s="23" customFormat="1" ht="25.5" x14ac:dyDescent="0.3">
      <c r="A20" s="20" t="s">
        <v>31</v>
      </c>
      <c r="B20" s="58" t="s">
        <v>2</v>
      </c>
      <c r="C20" s="59">
        <v>67407</v>
      </c>
      <c r="D20" s="50">
        <f>C20/2</f>
        <v>33703.5</v>
      </c>
      <c r="E20" s="60">
        <f t="shared" si="5"/>
        <v>33703.5</v>
      </c>
    </row>
    <row r="21" spans="1:5" s="23" customFormat="1" x14ac:dyDescent="0.3">
      <c r="A21" s="27" t="s">
        <v>4</v>
      </c>
      <c r="B21" s="28" t="s">
        <v>3</v>
      </c>
      <c r="C21" s="45">
        <v>20.7</v>
      </c>
      <c r="D21" s="19">
        <f t="shared" si="4"/>
        <v>20.7</v>
      </c>
      <c r="E21" s="35">
        <f t="shared" si="5"/>
        <v>20.7</v>
      </c>
    </row>
    <row r="22" spans="1:5" s="23" customFormat="1" ht="21.95" customHeight="1" x14ac:dyDescent="0.3">
      <c r="A22" s="27" t="s">
        <v>26</v>
      </c>
      <c r="B22" s="21" t="s">
        <v>27</v>
      </c>
      <c r="C22" s="44">
        <f>C20/12/C21*1000</f>
        <v>271364.73429951689</v>
      </c>
      <c r="D22" s="35">
        <f>D20/3/D21*1000</f>
        <v>542729.46859903377</v>
      </c>
      <c r="E22" s="35">
        <f t="shared" si="5"/>
        <v>542729.46859903377</v>
      </c>
    </row>
    <row r="23" spans="1:5" ht="39" x14ac:dyDescent="0.3">
      <c r="A23" s="12" t="s">
        <v>37</v>
      </c>
      <c r="B23" s="57" t="s">
        <v>2</v>
      </c>
      <c r="C23" s="59">
        <v>6466</v>
      </c>
      <c r="D23" s="50">
        <f>C23/2</f>
        <v>3233</v>
      </c>
      <c r="E23" s="60">
        <f t="shared" si="5"/>
        <v>3233</v>
      </c>
    </row>
    <row r="24" spans="1:5" x14ac:dyDescent="0.3">
      <c r="A24" s="10" t="s">
        <v>4</v>
      </c>
      <c r="B24" s="11" t="s">
        <v>3</v>
      </c>
      <c r="C24" s="45">
        <v>4</v>
      </c>
      <c r="D24" s="19">
        <f t="shared" si="4"/>
        <v>4</v>
      </c>
      <c r="E24" s="35">
        <f t="shared" si="5"/>
        <v>4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134708.33333333334</v>
      </c>
      <c r="D25" s="19">
        <f t="shared" si="4"/>
        <v>134708.33333333334</v>
      </c>
      <c r="E25" s="35">
        <f t="shared" si="5"/>
        <v>134708.33333333334</v>
      </c>
    </row>
    <row r="26" spans="1:5" ht="25.5" x14ac:dyDescent="0.3">
      <c r="A26" s="5" t="s">
        <v>23</v>
      </c>
      <c r="B26" s="57" t="s">
        <v>2</v>
      </c>
      <c r="C26" s="59">
        <v>13956</v>
      </c>
      <c r="D26" s="50">
        <f>C26/2</f>
        <v>6978</v>
      </c>
      <c r="E26" s="60">
        <f t="shared" si="5"/>
        <v>6978</v>
      </c>
    </row>
    <row r="27" spans="1:5" x14ac:dyDescent="0.3">
      <c r="A27" s="10" t="s">
        <v>4</v>
      </c>
      <c r="B27" s="11" t="s">
        <v>3</v>
      </c>
      <c r="C27" s="45">
        <v>18</v>
      </c>
      <c r="D27" s="19">
        <f t="shared" si="4"/>
        <v>18</v>
      </c>
      <c r="E27" s="35">
        <f t="shared" si="5"/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64611.111111111117</v>
      </c>
      <c r="D28" s="35">
        <f>D26/3/D27*1000</f>
        <v>129222.22222222223</v>
      </c>
      <c r="E28" s="35">
        <f t="shared" si="5"/>
        <v>129222.22222222223</v>
      </c>
    </row>
    <row r="29" spans="1:5" ht="25.5" x14ac:dyDescent="0.3">
      <c r="A29" s="5" t="s">
        <v>5</v>
      </c>
      <c r="B29" s="6" t="s">
        <v>2</v>
      </c>
      <c r="C29" s="50">
        <f>C15*11.18%</f>
        <v>10537.8208</v>
      </c>
      <c r="D29" s="50">
        <f t="shared" ref="D29" si="7">D15*11.18%</f>
        <v>5268.9103999999998</v>
      </c>
      <c r="E29" s="50">
        <f t="shared" ref="E29" si="8">E15*11.18%</f>
        <v>5268.9103999999998</v>
      </c>
    </row>
    <row r="30" spans="1:5" ht="36.75" x14ac:dyDescent="0.3">
      <c r="A30" s="12" t="s">
        <v>6</v>
      </c>
      <c r="B30" s="6" t="s">
        <v>2</v>
      </c>
      <c r="C30" s="50">
        <v>5466</v>
      </c>
      <c r="D30" s="50">
        <f>C30/2</f>
        <v>2733</v>
      </c>
      <c r="E30" s="60">
        <f t="shared" si="5"/>
        <v>2733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4"/>
        <v>0</v>
      </c>
      <c r="E31" s="35">
        <f t="shared" si="5"/>
        <v>0</v>
      </c>
    </row>
    <row r="32" spans="1:5" ht="36.75" x14ac:dyDescent="0.3">
      <c r="A32" s="12" t="s">
        <v>8</v>
      </c>
      <c r="B32" s="6" t="s">
        <v>2</v>
      </c>
      <c r="C32" s="50">
        <v>3162.9</v>
      </c>
      <c r="D32" s="50">
        <v>3162.9</v>
      </c>
      <c r="E32" s="50">
        <v>3162.9</v>
      </c>
    </row>
    <row r="33" spans="1:5" ht="38.25" customHeight="1" x14ac:dyDescent="0.3">
      <c r="A33" s="12" t="s">
        <v>9</v>
      </c>
      <c r="B33" s="6" t="s">
        <v>2</v>
      </c>
      <c r="C33" s="50">
        <v>5123</v>
      </c>
      <c r="D33" s="50">
        <f>C33/2</f>
        <v>2561.5</v>
      </c>
      <c r="E33" s="60">
        <f t="shared" si="5"/>
        <v>2561.5</v>
      </c>
    </row>
    <row r="34" spans="1:5" x14ac:dyDescent="0.3">
      <c r="C34" s="18">
        <f>C33+C32+C31+C30+C29+C15</f>
        <v>118545.7208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3" workbookViewId="0">
      <selection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x14ac:dyDescent="0.3">
      <c r="A4" s="92" t="s">
        <v>36</v>
      </c>
      <c r="B4" s="92"/>
      <c r="C4" s="92"/>
      <c r="D4" s="92"/>
      <c r="E4" s="92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76</v>
      </c>
      <c r="D11" s="53">
        <v>76</v>
      </c>
      <c r="E11" s="53">
        <f>D11</f>
        <v>76</v>
      </c>
    </row>
    <row r="12" spans="1:7" ht="25.5" x14ac:dyDescent="0.3">
      <c r="A12" s="10" t="s">
        <v>24</v>
      </c>
      <c r="B12" s="6" t="s">
        <v>2</v>
      </c>
      <c r="C12" s="19">
        <f>(C13-C32)/C11</f>
        <v>1261.0262052631579</v>
      </c>
      <c r="D12" s="19">
        <f t="shared" ref="D12" si="0">(D13-D32)/D11</f>
        <v>630.51310263157893</v>
      </c>
      <c r="E12" s="19">
        <f t="shared" ref="E12" si="1">(E13-E32)/E11</f>
        <v>630.51310263157893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95837.991599999994</v>
      </c>
      <c r="D13" s="50">
        <f t="shared" ref="D13" si="2">D15+D29+D30+D33+D31+D32</f>
        <v>48126.995799999997</v>
      </c>
      <c r="E13" s="50">
        <f t="shared" ref="E13" si="3">E15+E29+E30+E33+E31+E32</f>
        <v>47918.995799999997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76762</v>
      </c>
      <c r="D15" s="50">
        <f>D17+D20+D23+D26</f>
        <v>38381</v>
      </c>
      <c r="E15" s="50">
        <f t="shared" ref="E15" si="6">E17+E20+E23+E26</f>
        <v>38381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59">
        <v>5019</v>
      </c>
      <c r="D17" s="50">
        <f>C17/2</f>
        <v>2509.5</v>
      </c>
      <c r="E17" s="50">
        <f t="shared" si="5"/>
        <v>2509.5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4"/>
        <v>2</v>
      </c>
      <c r="E18" s="19">
        <f t="shared" si="5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209325</v>
      </c>
      <c r="D19" s="35">
        <f>D17/D18/3*1000+200</f>
        <v>418450</v>
      </c>
      <c r="E19" s="19">
        <f t="shared" si="5"/>
        <v>418450</v>
      </c>
    </row>
    <row r="20" spans="1:5" s="23" customFormat="1" ht="25.5" x14ac:dyDescent="0.3">
      <c r="A20" s="20" t="s">
        <v>31</v>
      </c>
      <c r="B20" s="58" t="s">
        <v>2</v>
      </c>
      <c r="C20" s="59">
        <v>52962</v>
      </c>
      <c r="D20" s="50">
        <f>C20/2</f>
        <v>26481</v>
      </c>
      <c r="E20" s="50">
        <f t="shared" si="5"/>
        <v>26481</v>
      </c>
    </row>
    <row r="21" spans="1:5" s="23" customFormat="1" x14ac:dyDescent="0.3">
      <c r="A21" s="27" t="s">
        <v>4</v>
      </c>
      <c r="B21" s="28" t="s">
        <v>3</v>
      </c>
      <c r="C21" s="45">
        <v>16.600000000000001</v>
      </c>
      <c r="D21" s="19">
        <f t="shared" si="4"/>
        <v>16.600000000000001</v>
      </c>
      <c r="E21" s="19">
        <f t="shared" si="5"/>
        <v>16.600000000000001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265873.49397590361</v>
      </c>
      <c r="D22" s="35">
        <f>D20/3/D21*1000</f>
        <v>531746.98795180721</v>
      </c>
      <c r="E22" s="19">
        <f t="shared" si="5"/>
        <v>531746.98795180721</v>
      </c>
    </row>
    <row r="23" spans="1:5" ht="39" x14ac:dyDescent="0.3">
      <c r="A23" s="12" t="s">
        <v>37</v>
      </c>
      <c r="B23" s="57" t="s">
        <v>2</v>
      </c>
      <c r="C23" s="59">
        <v>4590</v>
      </c>
      <c r="D23" s="50">
        <f>C23/2</f>
        <v>2295</v>
      </c>
      <c r="E23" s="50">
        <f t="shared" si="5"/>
        <v>2295</v>
      </c>
    </row>
    <row r="24" spans="1:5" x14ac:dyDescent="0.3">
      <c r="A24" s="10" t="s">
        <v>4</v>
      </c>
      <c r="B24" s="11" t="s">
        <v>3</v>
      </c>
      <c r="C24" s="45">
        <v>2.5</v>
      </c>
      <c r="D24" s="19">
        <f t="shared" si="4"/>
        <v>2.5</v>
      </c>
      <c r="E24" s="19">
        <f t="shared" si="5"/>
        <v>2.5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153000</v>
      </c>
      <c r="D25" s="19">
        <f t="shared" si="4"/>
        <v>153000</v>
      </c>
      <c r="E25" s="19">
        <f t="shared" si="5"/>
        <v>153000</v>
      </c>
    </row>
    <row r="26" spans="1:5" ht="25.5" x14ac:dyDescent="0.3">
      <c r="A26" s="5" t="s">
        <v>23</v>
      </c>
      <c r="B26" s="57" t="s">
        <v>2</v>
      </c>
      <c r="C26" s="59">
        <v>14191</v>
      </c>
      <c r="D26" s="50">
        <f>C26/2</f>
        <v>7095.5</v>
      </c>
      <c r="E26" s="50">
        <f t="shared" si="5"/>
        <v>7095.5</v>
      </c>
    </row>
    <row r="27" spans="1:5" x14ac:dyDescent="0.3">
      <c r="A27" s="10" t="s">
        <v>4</v>
      </c>
      <c r="B27" s="11" t="s">
        <v>3</v>
      </c>
      <c r="C27" s="45">
        <v>18</v>
      </c>
      <c r="D27" s="19">
        <f t="shared" si="4"/>
        <v>18</v>
      </c>
      <c r="E27" s="19">
        <f t="shared" si="5"/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65699.074074074073</v>
      </c>
      <c r="D28" s="35">
        <f>D26/3/D27*1000</f>
        <v>131398.14814814815</v>
      </c>
      <c r="E28" s="19">
        <f t="shared" si="5"/>
        <v>131398.14814814815</v>
      </c>
    </row>
    <row r="29" spans="1:5" ht="25.5" x14ac:dyDescent="0.3">
      <c r="A29" s="5" t="s">
        <v>5</v>
      </c>
      <c r="B29" s="6" t="s">
        <v>2</v>
      </c>
      <c r="C29" s="50">
        <f>C15*11.18%</f>
        <v>8581.9915999999994</v>
      </c>
      <c r="D29" s="50">
        <f t="shared" ref="D29" si="7">D15*11.18%</f>
        <v>4290.9957999999997</v>
      </c>
      <c r="E29" s="50">
        <f t="shared" ref="E29" si="8">E15*11.18%</f>
        <v>4290.9957999999997</v>
      </c>
    </row>
    <row r="30" spans="1:5" ht="36.75" x14ac:dyDescent="0.3">
      <c r="A30" s="12" t="s">
        <v>6</v>
      </c>
      <c r="B30" s="6" t="s">
        <v>2</v>
      </c>
      <c r="C30" s="50">
        <v>5760</v>
      </c>
      <c r="D30" s="50">
        <f>C30/2</f>
        <v>2880</v>
      </c>
      <c r="E30" s="50">
        <f t="shared" si="5"/>
        <v>2880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4"/>
        <v>0</v>
      </c>
      <c r="E31" s="19">
        <f t="shared" si="5"/>
        <v>0</v>
      </c>
    </row>
    <row r="32" spans="1:5" ht="36.75" x14ac:dyDescent="0.3">
      <c r="A32" s="12" t="s">
        <v>8</v>
      </c>
      <c r="B32" s="6" t="s">
        <v>2</v>
      </c>
      <c r="C32" s="70"/>
      <c r="D32" s="50">
        <v>208</v>
      </c>
      <c r="E32" s="71"/>
    </row>
    <row r="33" spans="1:5" ht="38.25" customHeight="1" x14ac:dyDescent="0.3">
      <c r="A33" s="12" t="s">
        <v>9</v>
      </c>
      <c r="B33" s="6" t="s">
        <v>2</v>
      </c>
      <c r="C33" s="66">
        <v>4734</v>
      </c>
      <c r="D33" s="50">
        <f>C33/2</f>
        <v>2367</v>
      </c>
      <c r="E33" s="50">
        <f t="shared" si="5"/>
        <v>2367</v>
      </c>
    </row>
    <row r="34" spans="1:5" x14ac:dyDescent="0.3">
      <c r="C34" s="18">
        <f>C33+C32+C31+C30+C29+C15</f>
        <v>95837.991600000008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3" workbookViewId="0">
      <selection activeCell="C15" sqref="C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5.75" customHeight="1" x14ac:dyDescent="0.3">
      <c r="A4" s="97" t="s">
        <v>51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13</v>
      </c>
      <c r="D11" s="53">
        <v>13</v>
      </c>
      <c r="E11" s="53">
        <f>D11</f>
        <v>13</v>
      </c>
    </row>
    <row r="12" spans="1:7" ht="25.5" x14ac:dyDescent="0.3">
      <c r="A12" s="10" t="s">
        <v>24</v>
      </c>
      <c r="B12" s="6" t="s">
        <v>2</v>
      </c>
      <c r="C12" s="19">
        <f>(C13-C32)/C11</f>
        <v>4164.0706461538466</v>
      </c>
      <c r="D12" s="19">
        <f t="shared" ref="D12" si="0">(D13-D32)/D11</f>
        <v>2101.2660923076924</v>
      </c>
      <c r="E12" s="19">
        <f t="shared" ref="E12" si="1">(E13-E32)/E11</f>
        <v>2101.2660923076924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54132.918400000002</v>
      </c>
      <c r="D13" s="50">
        <f t="shared" ref="D13" si="2">D15+D29+D30+D33+D31+D32</f>
        <v>27524.459200000001</v>
      </c>
      <c r="E13" s="50">
        <f t="shared" ref="E13" si="3">E15+E29+E30+E33+E31+E32</f>
        <v>27524.459200000001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40688</v>
      </c>
      <c r="D15" s="50">
        <f>D17+D20+D23+D26</f>
        <v>20344</v>
      </c>
      <c r="E15" s="50">
        <f t="shared" ref="E15" si="6">E17+E20+E23+E26</f>
        <v>20344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59">
        <v>2448</v>
      </c>
      <c r="D17" s="50">
        <f>C17/2</f>
        <v>1224</v>
      </c>
      <c r="E17" s="50">
        <f t="shared" si="5"/>
        <v>1224</v>
      </c>
    </row>
    <row r="18" spans="1:5" s="23" customFormat="1" x14ac:dyDescent="0.3">
      <c r="A18" s="27" t="s">
        <v>4</v>
      </c>
      <c r="B18" s="28" t="s">
        <v>3</v>
      </c>
      <c r="C18" s="45">
        <v>1</v>
      </c>
      <c r="D18" s="19">
        <f t="shared" si="4"/>
        <v>1</v>
      </c>
      <c r="E18" s="19">
        <f t="shared" si="5"/>
        <v>1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204200</v>
      </c>
      <c r="D19" s="35">
        <f>D17/D18/3*1000+200</f>
        <v>408200</v>
      </c>
      <c r="E19" s="19">
        <f t="shared" si="5"/>
        <v>408200</v>
      </c>
    </row>
    <row r="20" spans="1:5" s="23" customFormat="1" ht="25.5" x14ac:dyDescent="0.3">
      <c r="A20" s="20" t="s">
        <v>31</v>
      </c>
      <c r="B20" s="58" t="s">
        <v>2</v>
      </c>
      <c r="C20" s="59">
        <v>25241</v>
      </c>
      <c r="D20" s="50">
        <f>C20/2</f>
        <v>12620.5</v>
      </c>
      <c r="E20" s="50">
        <f t="shared" si="5"/>
        <v>12620.5</v>
      </c>
    </row>
    <row r="21" spans="1:5" s="23" customFormat="1" x14ac:dyDescent="0.3">
      <c r="A21" s="27" t="s">
        <v>4</v>
      </c>
      <c r="B21" s="28" t="s">
        <v>3</v>
      </c>
      <c r="C21" s="45">
        <v>8.25</v>
      </c>
      <c r="D21" s="19">
        <f t="shared" si="4"/>
        <v>8.25</v>
      </c>
      <c r="E21" s="19">
        <f t="shared" si="5"/>
        <v>8.25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254959.59595959593</v>
      </c>
      <c r="D22" s="35">
        <f>D20/3/D21*1000</f>
        <v>509919.19191919186</v>
      </c>
      <c r="E22" s="19">
        <f t="shared" si="5"/>
        <v>509919.19191919186</v>
      </c>
    </row>
    <row r="23" spans="1:5" ht="39" x14ac:dyDescent="0.3">
      <c r="A23" s="12" t="s">
        <v>37</v>
      </c>
      <c r="B23" s="57" t="s">
        <v>2</v>
      </c>
      <c r="C23" s="59">
        <v>1848</v>
      </c>
      <c r="D23" s="50">
        <f>C23/2</f>
        <v>924</v>
      </c>
      <c r="E23" s="50">
        <f t="shared" si="5"/>
        <v>924</v>
      </c>
    </row>
    <row r="24" spans="1:5" x14ac:dyDescent="0.3">
      <c r="A24" s="10" t="s">
        <v>4</v>
      </c>
      <c r="B24" s="11" t="s">
        <v>3</v>
      </c>
      <c r="C24" s="45">
        <v>2</v>
      </c>
      <c r="D24" s="19">
        <f t="shared" si="4"/>
        <v>2</v>
      </c>
      <c r="E24" s="19">
        <f t="shared" si="5"/>
        <v>2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77000</v>
      </c>
      <c r="D25" s="19">
        <f t="shared" si="4"/>
        <v>77000</v>
      </c>
      <c r="E25" s="19">
        <f t="shared" si="5"/>
        <v>77000</v>
      </c>
    </row>
    <row r="26" spans="1:5" ht="25.5" x14ac:dyDescent="0.3">
      <c r="A26" s="5" t="s">
        <v>23</v>
      </c>
      <c r="B26" s="57" t="s">
        <v>2</v>
      </c>
      <c r="C26" s="59">
        <v>11151</v>
      </c>
      <c r="D26" s="50">
        <f>C26/2</f>
        <v>5575.5</v>
      </c>
      <c r="E26" s="50">
        <f t="shared" si="5"/>
        <v>5575.5</v>
      </c>
    </row>
    <row r="27" spans="1:5" x14ac:dyDescent="0.3">
      <c r="A27" s="10" t="s">
        <v>4</v>
      </c>
      <c r="B27" s="11" t="s">
        <v>3</v>
      </c>
      <c r="C27" s="45">
        <v>14.5</v>
      </c>
      <c r="D27" s="19">
        <f t="shared" si="4"/>
        <v>14.5</v>
      </c>
      <c r="E27" s="19">
        <f t="shared" si="5"/>
        <v>14.5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64086.206896551732</v>
      </c>
      <c r="D28" s="35">
        <f>D26/3/D27*1000</f>
        <v>128172.41379310346</v>
      </c>
      <c r="E28" s="19">
        <f t="shared" si="5"/>
        <v>128172.41379310346</v>
      </c>
    </row>
    <row r="29" spans="1:5" ht="25.5" x14ac:dyDescent="0.3">
      <c r="A29" s="5" t="s">
        <v>5</v>
      </c>
      <c r="B29" s="6" t="s">
        <v>2</v>
      </c>
      <c r="C29" s="50">
        <f>C15*11.18%</f>
        <v>4548.9183999999996</v>
      </c>
      <c r="D29" s="50">
        <f t="shared" ref="D29" si="7">D15*11.18%</f>
        <v>2274.4591999999998</v>
      </c>
      <c r="E29" s="50">
        <f t="shared" ref="E29" si="8">E15*11.18%</f>
        <v>2274.4591999999998</v>
      </c>
    </row>
    <row r="30" spans="1:5" ht="36.75" x14ac:dyDescent="0.3">
      <c r="A30" s="12" t="s">
        <v>6</v>
      </c>
      <c r="B30" s="6" t="s">
        <v>2</v>
      </c>
      <c r="C30" s="50">
        <v>5979</v>
      </c>
      <c r="D30" s="50">
        <f>C30/2</f>
        <v>2989.5</v>
      </c>
      <c r="E30" s="50">
        <f t="shared" si="5"/>
        <v>2989.5</v>
      </c>
    </row>
    <row r="31" spans="1:5" ht="25.5" x14ac:dyDescent="0.3">
      <c r="A31" s="12" t="s">
        <v>7</v>
      </c>
      <c r="B31" s="6" t="s">
        <v>2</v>
      </c>
      <c r="C31" s="19">
        <v>500</v>
      </c>
      <c r="D31" s="19">
        <f t="shared" si="4"/>
        <v>500</v>
      </c>
      <c r="E31" s="19">
        <f t="shared" si="5"/>
        <v>500</v>
      </c>
    </row>
    <row r="32" spans="1:5" ht="36.75" x14ac:dyDescent="0.3">
      <c r="A32" s="12" t="s">
        <v>8</v>
      </c>
      <c r="B32" s="6" t="s">
        <v>2</v>
      </c>
      <c r="C32" s="50"/>
      <c r="D32" s="50">
        <v>208</v>
      </c>
      <c r="E32" s="50">
        <f t="shared" si="5"/>
        <v>208</v>
      </c>
    </row>
    <row r="33" spans="1:5" ht="38.25" customHeight="1" x14ac:dyDescent="0.3">
      <c r="A33" s="12" t="s">
        <v>9</v>
      </c>
      <c r="B33" s="6" t="s">
        <v>2</v>
      </c>
      <c r="C33" s="50">
        <v>2417</v>
      </c>
      <c r="D33" s="50">
        <f>C33/2</f>
        <v>1208.5</v>
      </c>
      <c r="E33" s="50">
        <f t="shared" si="5"/>
        <v>1208.5</v>
      </c>
    </row>
    <row r="34" spans="1:5" x14ac:dyDescent="0.3">
      <c r="C34" s="18">
        <f>C33+C32+C31+C30+C29+C15</f>
        <v>54132.918399999995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7" workbookViewId="0">
      <selection activeCell="C11" sqref="C11:D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4" customHeight="1" x14ac:dyDescent="0.3">
      <c r="A4" s="97" t="s">
        <v>50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41</v>
      </c>
      <c r="D11" s="53">
        <v>41</v>
      </c>
      <c r="E11" s="53">
        <f>D11</f>
        <v>41</v>
      </c>
    </row>
    <row r="12" spans="1:7" ht="25.5" x14ac:dyDescent="0.3">
      <c r="A12" s="10" t="s">
        <v>24</v>
      </c>
      <c r="B12" s="6" t="s">
        <v>2</v>
      </c>
      <c r="C12" s="19">
        <f>(C13-C32)/C11</f>
        <v>1793.1978048780488</v>
      </c>
      <c r="D12" s="19">
        <f t="shared" ref="D12" si="0">(D13-D32)/D11</f>
        <v>902.6964634146342</v>
      </c>
      <c r="E12" s="19">
        <f t="shared" ref="E12" si="1">(E13-E32)/E11</f>
        <v>902.6964634146342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73521.11</v>
      </c>
      <c r="D13" s="50">
        <f t="shared" ref="D13" si="2">D15+D29+D30+D33+D31+D32</f>
        <v>37218.555</v>
      </c>
      <c r="E13" s="50">
        <f t="shared" ref="E13" si="3">E15+E29+E30+E33+E31+E32</f>
        <v>37218.555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56450</v>
      </c>
      <c r="D15" s="50">
        <f>D17+D20+D23+D26</f>
        <v>28225</v>
      </c>
      <c r="E15" s="50">
        <f t="shared" ref="E15" si="6">E17+E20+E23+E26</f>
        <v>28225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si="5"/>
        <v>0</v>
      </c>
    </row>
    <row r="17" spans="1:5" s="23" customFormat="1" ht="25.5" x14ac:dyDescent="0.3">
      <c r="A17" s="20" t="s">
        <v>30</v>
      </c>
      <c r="B17" s="58" t="s">
        <v>2</v>
      </c>
      <c r="C17" s="59">
        <v>4528</v>
      </c>
      <c r="D17" s="50">
        <f>C17/2</f>
        <v>2264</v>
      </c>
      <c r="E17" s="50">
        <f t="shared" si="5"/>
        <v>2264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4"/>
        <v>2</v>
      </c>
      <c r="E18" s="19">
        <f t="shared" si="5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188866.66666666666</v>
      </c>
      <c r="D19" s="35">
        <f>D17/D18/3*1000+200</f>
        <v>377533.33333333331</v>
      </c>
      <c r="E19" s="19">
        <f t="shared" si="5"/>
        <v>377533.33333333331</v>
      </c>
    </row>
    <row r="20" spans="1:5" s="23" customFormat="1" ht="25.5" x14ac:dyDescent="0.3">
      <c r="A20" s="20" t="s">
        <v>31</v>
      </c>
      <c r="B20" s="58" t="s">
        <v>2</v>
      </c>
      <c r="C20" s="59">
        <v>36059</v>
      </c>
      <c r="D20" s="50">
        <f>C20/2</f>
        <v>18029.5</v>
      </c>
      <c r="E20" s="50">
        <f t="shared" si="5"/>
        <v>18029.5</v>
      </c>
    </row>
    <row r="21" spans="1:5" s="23" customFormat="1" x14ac:dyDescent="0.3">
      <c r="A21" s="27" t="s">
        <v>4</v>
      </c>
      <c r="B21" s="28" t="s">
        <v>3</v>
      </c>
      <c r="C21" s="45">
        <v>12.4</v>
      </c>
      <c r="D21" s="19">
        <f t="shared" si="4"/>
        <v>12.4</v>
      </c>
      <c r="E21" s="19">
        <f t="shared" si="5"/>
        <v>12.4</v>
      </c>
    </row>
    <row r="22" spans="1:5" s="23" customFormat="1" ht="21.95" customHeight="1" x14ac:dyDescent="0.3">
      <c r="A22" s="27" t="s">
        <v>26</v>
      </c>
      <c r="B22" s="21" t="s">
        <v>27</v>
      </c>
      <c r="C22" s="44">
        <f>C20/12/C21*1000</f>
        <v>242331.98924731181</v>
      </c>
      <c r="D22" s="35">
        <f>D20/3/D21*1000</f>
        <v>484663.97849462362</v>
      </c>
      <c r="E22" s="19">
        <f t="shared" si="5"/>
        <v>484663.97849462362</v>
      </c>
    </row>
    <row r="23" spans="1:5" ht="39" x14ac:dyDescent="0.3">
      <c r="A23" s="12" t="s">
        <v>37</v>
      </c>
      <c r="B23" s="57" t="s">
        <v>2</v>
      </c>
      <c r="C23" s="59">
        <v>2729</v>
      </c>
      <c r="D23" s="50">
        <f>C23/2</f>
        <v>1364.5</v>
      </c>
      <c r="E23" s="50">
        <f t="shared" si="5"/>
        <v>1364.5</v>
      </c>
    </row>
    <row r="24" spans="1:5" x14ac:dyDescent="0.3">
      <c r="A24" s="10" t="s">
        <v>4</v>
      </c>
      <c r="B24" s="11" t="s">
        <v>3</v>
      </c>
      <c r="C24" s="54">
        <v>1.75</v>
      </c>
      <c r="D24" s="19">
        <f t="shared" si="4"/>
        <v>1.75</v>
      </c>
      <c r="E24" s="51">
        <f t="shared" si="5"/>
        <v>1.75</v>
      </c>
    </row>
    <row r="25" spans="1:5" ht="21.95" customHeight="1" x14ac:dyDescent="0.3">
      <c r="A25" s="10" t="s">
        <v>26</v>
      </c>
      <c r="B25" s="6" t="s">
        <v>27</v>
      </c>
      <c r="C25" s="44">
        <f>C23/12/C24*1000</f>
        <v>129952.38095238093</v>
      </c>
      <c r="D25" s="19">
        <f t="shared" si="4"/>
        <v>129952.38095238093</v>
      </c>
      <c r="E25" s="19">
        <f t="shared" si="5"/>
        <v>129952.38095238093</v>
      </c>
    </row>
    <row r="26" spans="1:5" ht="25.5" x14ac:dyDescent="0.3">
      <c r="A26" s="5" t="s">
        <v>23</v>
      </c>
      <c r="B26" s="57" t="s">
        <v>2</v>
      </c>
      <c r="C26" s="59">
        <v>13134</v>
      </c>
      <c r="D26" s="50">
        <f>C26/2</f>
        <v>6567</v>
      </c>
      <c r="E26" s="50">
        <f t="shared" si="5"/>
        <v>6567</v>
      </c>
    </row>
    <row r="27" spans="1:5" x14ac:dyDescent="0.3">
      <c r="A27" s="10" t="s">
        <v>4</v>
      </c>
      <c r="B27" s="11" t="s">
        <v>3</v>
      </c>
      <c r="C27" s="45">
        <v>16.5</v>
      </c>
      <c r="D27" s="19">
        <f t="shared" si="4"/>
        <v>16.5</v>
      </c>
      <c r="E27" s="19">
        <f t="shared" si="5"/>
        <v>16.5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66333.333333333328</v>
      </c>
      <c r="D28" s="35">
        <f>D26/3/D27*1000</f>
        <v>132666.66666666666</v>
      </c>
      <c r="E28" s="19">
        <f t="shared" si="5"/>
        <v>132666.66666666666</v>
      </c>
    </row>
    <row r="29" spans="1:5" ht="25.5" x14ac:dyDescent="0.3">
      <c r="A29" s="5" t="s">
        <v>5</v>
      </c>
      <c r="B29" s="6" t="s">
        <v>2</v>
      </c>
      <c r="C29" s="50">
        <f>C15*11.18%</f>
        <v>6311.11</v>
      </c>
      <c r="D29" s="50">
        <f t="shared" ref="D29" si="7">D15*11.18%</f>
        <v>3155.5549999999998</v>
      </c>
      <c r="E29" s="50">
        <f t="shared" ref="E29" si="8">E15*11.18%</f>
        <v>3155.5549999999998</v>
      </c>
    </row>
    <row r="30" spans="1:5" ht="36.75" x14ac:dyDescent="0.3">
      <c r="A30" s="12" t="s">
        <v>6</v>
      </c>
      <c r="B30" s="6" t="s">
        <v>2</v>
      </c>
      <c r="C30" s="50">
        <v>5999</v>
      </c>
      <c r="D30" s="50">
        <f>C30/2</f>
        <v>2999.5</v>
      </c>
      <c r="E30" s="50">
        <f t="shared" si="5"/>
        <v>2999.5</v>
      </c>
    </row>
    <row r="31" spans="1:5" ht="25.5" x14ac:dyDescent="0.3">
      <c r="A31" s="12" t="s">
        <v>7</v>
      </c>
      <c r="B31" s="6" t="s">
        <v>2</v>
      </c>
      <c r="C31" s="50">
        <v>500</v>
      </c>
      <c r="D31" s="19">
        <f t="shared" si="4"/>
        <v>500</v>
      </c>
      <c r="E31" s="50">
        <f t="shared" si="5"/>
        <v>500</v>
      </c>
    </row>
    <row r="32" spans="1:5" ht="36.75" x14ac:dyDescent="0.3">
      <c r="A32" s="12" t="s">
        <v>8</v>
      </c>
      <c r="B32" s="6" t="s">
        <v>2</v>
      </c>
      <c r="C32" s="50"/>
      <c r="D32" s="50">
        <v>208</v>
      </c>
      <c r="E32" s="50">
        <f t="shared" si="5"/>
        <v>208</v>
      </c>
    </row>
    <row r="33" spans="1:5" ht="38.25" customHeight="1" x14ac:dyDescent="0.3">
      <c r="A33" s="12" t="s">
        <v>9</v>
      </c>
      <c r="B33" s="6" t="s">
        <v>2</v>
      </c>
      <c r="C33" s="50">
        <v>4261</v>
      </c>
      <c r="D33" s="50">
        <f>C33/2</f>
        <v>2130.5</v>
      </c>
      <c r="E33" s="50">
        <f t="shared" si="5"/>
        <v>2130.5</v>
      </c>
    </row>
    <row r="34" spans="1:5" x14ac:dyDescent="0.3">
      <c r="C34" s="18">
        <f>C33+C32+C31+C30+C29+C15</f>
        <v>73521.11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3" workbookViewId="0">
      <selection activeCell="C11" sqref="C11:D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2.5" customHeight="1" x14ac:dyDescent="0.3">
      <c r="A4" s="97" t="s">
        <v>49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75" t="s">
        <v>19</v>
      </c>
      <c r="D10" s="33" t="s">
        <v>20</v>
      </c>
      <c r="E10" s="76" t="s">
        <v>14</v>
      </c>
    </row>
    <row r="11" spans="1:7" x14ac:dyDescent="0.3">
      <c r="A11" s="5" t="s">
        <v>21</v>
      </c>
      <c r="B11" s="6" t="s">
        <v>10</v>
      </c>
      <c r="C11" s="53">
        <v>19</v>
      </c>
      <c r="D11" s="53">
        <v>19</v>
      </c>
      <c r="E11" s="53">
        <f>D11</f>
        <v>19</v>
      </c>
    </row>
    <row r="12" spans="1:7" ht="25.5" x14ac:dyDescent="0.3">
      <c r="A12" s="10" t="s">
        <v>24</v>
      </c>
      <c r="B12" s="6" t="s">
        <v>2</v>
      </c>
      <c r="C12" s="19">
        <f>(C13-C32)/C11</f>
        <v>2990.0365789473685</v>
      </c>
      <c r="D12" s="19">
        <f t="shared" ref="D12" si="0">(D13-D32)/D11</f>
        <v>1495.0182894736843</v>
      </c>
      <c r="E12" s="19">
        <f t="shared" ref="E12" si="1">(E13-E32)/E11</f>
        <v>1495.0182894736843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56810.695</v>
      </c>
      <c r="D13" s="50">
        <f t="shared" ref="D13" si="2">D15+D29+D30+D33+D31+D32</f>
        <v>28613.3475</v>
      </c>
      <c r="E13" s="50">
        <f t="shared" ref="E13" si="3">E15+E29+E30+E33+E31+E32</f>
        <v>28613.3475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45525</v>
      </c>
      <c r="D15" s="50">
        <f>D17+D20+D23+D26</f>
        <v>22762.5</v>
      </c>
      <c r="E15" s="50">
        <f t="shared" ref="E15" si="6">E17+E20+E23+E26</f>
        <v>22762.5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>
        <f t="shared" si="5"/>
        <v>0</v>
      </c>
    </row>
    <row r="17" spans="1:7" s="23" customFormat="1" ht="25.5" x14ac:dyDescent="0.3">
      <c r="A17" s="20" t="s">
        <v>30</v>
      </c>
      <c r="B17" s="58" t="s">
        <v>2</v>
      </c>
      <c r="C17" s="59">
        <v>5723</v>
      </c>
      <c r="D17" s="50">
        <f>C17/2</f>
        <v>2861.5</v>
      </c>
      <c r="E17" s="50">
        <f t="shared" si="5"/>
        <v>2861.5</v>
      </c>
    </row>
    <row r="18" spans="1:7" s="23" customFormat="1" x14ac:dyDescent="0.3">
      <c r="A18" s="27" t="s">
        <v>4</v>
      </c>
      <c r="B18" s="28" t="s">
        <v>3</v>
      </c>
      <c r="C18" s="45">
        <v>2</v>
      </c>
      <c r="D18" s="19">
        <f t="shared" si="4"/>
        <v>2</v>
      </c>
      <c r="E18" s="19">
        <f t="shared" si="5"/>
        <v>2</v>
      </c>
    </row>
    <row r="19" spans="1:7" s="23" customFormat="1" ht="21.95" customHeight="1" x14ac:dyDescent="0.3">
      <c r="A19" s="27" t="s">
        <v>26</v>
      </c>
      <c r="B19" s="21" t="s">
        <v>27</v>
      </c>
      <c r="C19" s="44">
        <f>C17/C18/12*1000+200</f>
        <v>238658.33333333334</v>
      </c>
      <c r="D19" s="35">
        <f>D17/D18/3*1000+200</f>
        <v>477116.66666666669</v>
      </c>
      <c r="E19" s="19">
        <f t="shared" si="5"/>
        <v>477116.66666666669</v>
      </c>
    </row>
    <row r="20" spans="1:7" s="23" customFormat="1" ht="25.5" x14ac:dyDescent="0.3">
      <c r="A20" s="20" t="s">
        <v>31</v>
      </c>
      <c r="B20" s="58" t="s">
        <v>2</v>
      </c>
      <c r="C20" s="59">
        <v>26688</v>
      </c>
      <c r="D20" s="50">
        <f>C20/2</f>
        <v>13344</v>
      </c>
      <c r="E20" s="50">
        <f t="shared" si="5"/>
        <v>13344</v>
      </c>
    </row>
    <row r="21" spans="1:7" s="23" customFormat="1" x14ac:dyDescent="0.3">
      <c r="A21" s="27" t="s">
        <v>4</v>
      </c>
      <c r="B21" s="28" t="s">
        <v>3</v>
      </c>
      <c r="C21" s="45">
        <v>8.75</v>
      </c>
      <c r="D21" s="19">
        <f t="shared" si="4"/>
        <v>8.75</v>
      </c>
      <c r="E21" s="19">
        <f t="shared" si="5"/>
        <v>8.75</v>
      </c>
    </row>
    <row r="22" spans="1:7" ht="21.95" customHeight="1" x14ac:dyDescent="0.3">
      <c r="A22" s="10" t="s">
        <v>26</v>
      </c>
      <c r="B22" s="6" t="s">
        <v>27</v>
      </c>
      <c r="C22" s="44">
        <f>C20/12/C21*1000</f>
        <v>254171.42857142858</v>
      </c>
      <c r="D22" s="35">
        <f>D20/3/D21*1000</f>
        <v>508342.85714285716</v>
      </c>
      <c r="E22" s="19">
        <f t="shared" si="5"/>
        <v>508342.85714285716</v>
      </c>
    </row>
    <row r="23" spans="1:7" ht="39" x14ac:dyDescent="0.3">
      <c r="A23" s="12" t="s">
        <v>37</v>
      </c>
      <c r="B23" s="57" t="s">
        <v>2</v>
      </c>
      <c r="C23" s="59">
        <v>3267</v>
      </c>
      <c r="D23" s="50">
        <f>C23/2</f>
        <v>1633.5</v>
      </c>
      <c r="E23" s="50">
        <f t="shared" si="5"/>
        <v>1633.5</v>
      </c>
    </row>
    <row r="24" spans="1:7" x14ac:dyDescent="0.3">
      <c r="A24" s="10" t="s">
        <v>4</v>
      </c>
      <c r="B24" s="11" t="s">
        <v>3</v>
      </c>
      <c r="C24" s="45">
        <v>2</v>
      </c>
      <c r="D24" s="19">
        <f t="shared" si="4"/>
        <v>2</v>
      </c>
      <c r="E24" s="19">
        <f t="shared" si="5"/>
        <v>2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136125</v>
      </c>
      <c r="D25" s="19">
        <f t="shared" si="4"/>
        <v>136125</v>
      </c>
      <c r="E25" s="19">
        <f t="shared" si="5"/>
        <v>136125</v>
      </c>
    </row>
    <row r="26" spans="1:7" ht="25.5" x14ac:dyDescent="0.3">
      <c r="A26" s="5" t="s">
        <v>23</v>
      </c>
      <c r="B26" s="57" t="s">
        <v>2</v>
      </c>
      <c r="C26" s="59">
        <v>9847</v>
      </c>
      <c r="D26" s="50">
        <f>C26/2</f>
        <v>4923.5</v>
      </c>
      <c r="E26" s="50">
        <f t="shared" si="5"/>
        <v>4923.5</v>
      </c>
    </row>
    <row r="27" spans="1:7" x14ac:dyDescent="0.3">
      <c r="A27" s="10" t="s">
        <v>4</v>
      </c>
      <c r="B27" s="11" t="s">
        <v>3</v>
      </c>
      <c r="C27" s="45">
        <v>12.5</v>
      </c>
      <c r="D27" s="19">
        <f t="shared" si="4"/>
        <v>12.5</v>
      </c>
      <c r="E27" s="19">
        <f t="shared" si="5"/>
        <v>12.5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65646.666666666672</v>
      </c>
      <c r="D28" s="35">
        <f>D26/3/D27*1000</f>
        <v>131293.33333333334</v>
      </c>
      <c r="E28" s="19">
        <f t="shared" si="5"/>
        <v>131293.33333333334</v>
      </c>
    </row>
    <row r="29" spans="1:7" ht="25.5" x14ac:dyDescent="0.3">
      <c r="A29" s="5" t="s">
        <v>5</v>
      </c>
      <c r="B29" s="6" t="s">
        <v>2</v>
      </c>
      <c r="C29" s="50">
        <f>C15*11.18%</f>
        <v>5089.6949999999997</v>
      </c>
      <c r="D29" s="50">
        <f t="shared" ref="D29" si="7">D15*11.18%</f>
        <v>2544.8474999999999</v>
      </c>
      <c r="E29" s="50">
        <f t="shared" ref="E29" si="8">E15*11.18%</f>
        <v>2544.8474999999999</v>
      </c>
      <c r="G29" s="2" t="s">
        <v>32</v>
      </c>
    </row>
    <row r="30" spans="1:7" ht="36.75" x14ac:dyDescent="0.3">
      <c r="A30" s="12" t="s">
        <v>6</v>
      </c>
      <c r="B30" s="6" t="s">
        <v>2</v>
      </c>
      <c r="C30" s="50">
        <v>3311</v>
      </c>
      <c r="D30" s="50">
        <f>C30/2</f>
        <v>1655.5</v>
      </c>
      <c r="E30" s="50">
        <f t="shared" si="5"/>
        <v>1655.5</v>
      </c>
    </row>
    <row r="31" spans="1:7" ht="25.5" x14ac:dyDescent="0.3">
      <c r="A31" s="12" t="s">
        <v>7</v>
      </c>
      <c r="B31" s="6" t="s">
        <v>2</v>
      </c>
      <c r="C31" s="19">
        <v>0</v>
      </c>
      <c r="D31" s="19">
        <f t="shared" si="4"/>
        <v>0</v>
      </c>
      <c r="E31" s="19">
        <f t="shared" si="5"/>
        <v>0</v>
      </c>
    </row>
    <row r="32" spans="1:7" ht="36.75" x14ac:dyDescent="0.3">
      <c r="A32" s="12" t="s">
        <v>8</v>
      </c>
      <c r="B32" s="6" t="s">
        <v>2</v>
      </c>
      <c r="C32" s="50"/>
      <c r="D32" s="50">
        <v>208</v>
      </c>
      <c r="E32" s="50">
        <f t="shared" si="5"/>
        <v>208</v>
      </c>
    </row>
    <row r="33" spans="1:5" ht="38.25" customHeight="1" x14ac:dyDescent="0.3">
      <c r="A33" s="12" t="s">
        <v>9</v>
      </c>
      <c r="B33" s="6" t="s">
        <v>2</v>
      </c>
      <c r="C33" s="50">
        <v>2885</v>
      </c>
      <c r="D33" s="50">
        <f>C33/2</f>
        <v>1442.5</v>
      </c>
      <c r="E33" s="50">
        <f t="shared" si="5"/>
        <v>1442.5</v>
      </c>
    </row>
    <row r="34" spans="1:5" x14ac:dyDescent="0.3">
      <c r="C34" s="18">
        <f>C33+C32+C31+C30+C29+C15</f>
        <v>56810.695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0" workbookViewId="0">
      <selection activeCell="C11" sqref="C11:D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1" customHeight="1" x14ac:dyDescent="0.3">
      <c r="A4" s="97" t="s">
        <v>48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11</v>
      </c>
      <c r="D11" s="53">
        <v>11</v>
      </c>
      <c r="E11" s="53">
        <f>D11</f>
        <v>11</v>
      </c>
    </row>
    <row r="12" spans="1:7" ht="25.5" x14ac:dyDescent="0.3">
      <c r="A12" s="10" t="s">
        <v>24</v>
      </c>
      <c r="B12" s="6" t="s">
        <v>2</v>
      </c>
      <c r="C12" s="19">
        <f>(C13-C32)/C11</f>
        <v>4282.0195272727278</v>
      </c>
      <c r="D12" s="19">
        <f t="shared" ref="D12" si="0">(D13-D32)/D11</f>
        <v>2154.6461272727274</v>
      </c>
      <c r="E12" s="19">
        <f t="shared" ref="E12" si="1">(E13-E32)/E11</f>
        <v>2154.6461272727274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47102.214800000002</v>
      </c>
      <c r="D13" s="50">
        <f t="shared" ref="D13" si="2">D15+D29+D30+D33+D31+D32</f>
        <v>23909.107400000001</v>
      </c>
      <c r="E13" s="50">
        <f t="shared" ref="E13" si="3">E15+E29+E30+E33+E31+E32</f>
        <v>23909.107400000001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37086</v>
      </c>
      <c r="D15" s="50">
        <f>D17+D20+D23+D26</f>
        <v>18543</v>
      </c>
      <c r="E15" s="50">
        <f t="shared" ref="E15:E33" si="5">D15</f>
        <v>18543</v>
      </c>
    </row>
    <row r="16" spans="1:7" x14ac:dyDescent="0.3">
      <c r="A16" s="8" t="s">
        <v>1</v>
      </c>
      <c r="B16" s="9"/>
      <c r="C16" s="19"/>
      <c r="D16" s="19">
        <f t="shared" si="4"/>
        <v>0</v>
      </c>
      <c r="E16" s="19"/>
    </row>
    <row r="17" spans="1:6" s="23" customFormat="1" ht="25.5" x14ac:dyDescent="0.3">
      <c r="A17" s="20" t="s">
        <v>30</v>
      </c>
      <c r="B17" s="58" t="s">
        <v>2</v>
      </c>
      <c r="C17" s="60">
        <v>2589</v>
      </c>
      <c r="D17" s="50">
        <f>C17/2</f>
        <v>1294.5</v>
      </c>
      <c r="E17" s="50">
        <f t="shared" si="5"/>
        <v>1294.5</v>
      </c>
    </row>
    <row r="18" spans="1:6" s="23" customFormat="1" x14ac:dyDescent="0.3">
      <c r="A18" s="27" t="s">
        <v>4</v>
      </c>
      <c r="B18" s="28" t="s">
        <v>3</v>
      </c>
      <c r="C18" s="42">
        <v>1</v>
      </c>
      <c r="D18" s="19">
        <f t="shared" si="4"/>
        <v>1</v>
      </c>
      <c r="E18" s="19">
        <f t="shared" si="5"/>
        <v>1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C17/12/C18*1000</f>
        <v>215750</v>
      </c>
      <c r="D19" s="35">
        <f>D17/D18/3*1000+200</f>
        <v>431700</v>
      </c>
      <c r="E19" s="19">
        <f t="shared" si="5"/>
        <v>431700</v>
      </c>
    </row>
    <row r="20" spans="1:6" s="23" customFormat="1" ht="25.5" x14ac:dyDescent="0.3">
      <c r="A20" s="20" t="s">
        <v>31</v>
      </c>
      <c r="B20" s="58" t="s">
        <v>2</v>
      </c>
      <c r="C20" s="60">
        <v>23771</v>
      </c>
      <c r="D20" s="50">
        <f>C20/2</f>
        <v>11885.5</v>
      </c>
      <c r="E20" s="50">
        <f t="shared" si="5"/>
        <v>11885.5</v>
      </c>
    </row>
    <row r="21" spans="1:6" s="23" customFormat="1" x14ac:dyDescent="0.3">
      <c r="A21" s="27" t="s">
        <v>4</v>
      </c>
      <c r="B21" s="28" t="s">
        <v>3</v>
      </c>
      <c r="C21" s="42">
        <v>7.9</v>
      </c>
      <c r="D21" s="19">
        <f t="shared" si="4"/>
        <v>7.9</v>
      </c>
      <c r="E21" s="19">
        <f t="shared" si="5"/>
        <v>7.9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250748.94514767933</v>
      </c>
      <c r="D22" s="35">
        <f>D20/3/D21*1000</f>
        <v>501497.89029535867</v>
      </c>
      <c r="E22" s="19">
        <f t="shared" si="5"/>
        <v>501497.89029535867</v>
      </c>
    </row>
    <row r="23" spans="1:6" ht="39" x14ac:dyDescent="0.3">
      <c r="A23" s="12" t="s">
        <v>37</v>
      </c>
      <c r="B23" s="57" t="s">
        <v>2</v>
      </c>
      <c r="C23" s="60">
        <v>1730</v>
      </c>
      <c r="D23" s="50">
        <f>C23/2</f>
        <v>865</v>
      </c>
      <c r="E23" s="50">
        <f t="shared" si="5"/>
        <v>865</v>
      </c>
      <c r="F23" s="1"/>
    </row>
    <row r="24" spans="1:6" x14ac:dyDescent="0.3">
      <c r="A24" s="10" t="s">
        <v>4</v>
      </c>
      <c r="B24" s="11" t="s">
        <v>3</v>
      </c>
      <c r="C24" s="42">
        <v>1</v>
      </c>
      <c r="D24" s="19">
        <f t="shared" si="4"/>
        <v>1</v>
      </c>
      <c r="E24" s="19">
        <f t="shared" si="5"/>
        <v>1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144166.66666666666</v>
      </c>
      <c r="D25" s="19">
        <f t="shared" si="4"/>
        <v>144166.66666666666</v>
      </c>
      <c r="E25" s="19">
        <f t="shared" si="5"/>
        <v>144166.66666666666</v>
      </c>
    </row>
    <row r="26" spans="1:6" ht="25.5" x14ac:dyDescent="0.3">
      <c r="A26" s="5" t="s">
        <v>23</v>
      </c>
      <c r="B26" s="57" t="s">
        <v>2</v>
      </c>
      <c r="C26" s="60">
        <v>8996</v>
      </c>
      <c r="D26" s="50">
        <f>C26/2</f>
        <v>4498</v>
      </c>
      <c r="E26" s="50">
        <f t="shared" si="5"/>
        <v>4498</v>
      </c>
    </row>
    <row r="27" spans="1:6" x14ac:dyDescent="0.3">
      <c r="A27" s="10" t="s">
        <v>4</v>
      </c>
      <c r="B27" s="11" t="s">
        <v>3</v>
      </c>
      <c r="C27" s="42">
        <v>12</v>
      </c>
      <c r="D27" s="19">
        <f t="shared" si="4"/>
        <v>12</v>
      </c>
      <c r="E27" s="19">
        <f t="shared" si="5"/>
        <v>12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62472.222222222219</v>
      </c>
      <c r="D28" s="35">
        <f>D26/3/D27*1000</f>
        <v>124944.44444444444</v>
      </c>
      <c r="E28" s="19">
        <f t="shared" si="5"/>
        <v>124944.44444444444</v>
      </c>
    </row>
    <row r="29" spans="1:6" ht="25.5" x14ac:dyDescent="0.3">
      <c r="A29" s="5" t="s">
        <v>5</v>
      </c>
      <c r="B29" s="6" t="s">
        <v>2</v>
      </c>
      <c r="C29" s="50">
        <f>C15*11.18%</f>
        <v>4146.2147999999997</v>
      </c>
      <c r="D29" s="50">
        <f t="shared" ref="D29" si="6">D15*11.18%</f>
        <v>2073.1073999999999</v>
      </c>
      <c r="E29" s="50">
        <f t="shared" ref="E29" si="7">E15*11.18%</f>
        <v>2073.1073999999999</v>
      </c>
    </row>
    <row r="30" spans="1:6" ht="36.75" x14ac:dyDescent="0.3">
      <c r="A30" s="12" t="s">
        <v>6</v>
      </c>
      <c r="B30" s="6" t="s">
        <v>2</v>
      </c>
      <c r="C30" s="50">
        <v>3186</v>
      </c>
      <c r="D30" s="50">
        <f>C30/2</f>
        <v>1593</v>
      </c>
      <c r="E30" s="50">
        <f t="shared" si="5"/>
        <v>1593</v>
      </c>
    </row>
    <row r="31" spans="1:6" ht="25.5" x14ac:dyDescent="0.3">
      <c r="A31" s="12" t="s">
        <v>7</v>
      </c>
      <c r="B31" s="6" t="s">
        <v>2</v>
      </c>
      <c r="C31" s="19">
        <v>300</v>
      </c>
      <c r="D31" s="19">
        <f t="shared" si="4"/>
        <v>300</v>
      </c>
      <c r="E31" s="19">
        <f t="shared" si="5"/>
        <v>300</v>
      </c>
    </row>
    <row r="32" spans="1:6" ht="36.75" x14ac:dyDescent="0.3">
      <c r="A32" s="12" t="s">
        <v>8</v>
      </c>
      <c r="B32" s="6" t="s">
        <v>2</v>
      </c>
      <c r="C32" s="50"/>
      <c r="D32" s="50">
        <v>208</v>
      </c>
      <c r="E32" s="50">
        <f t="shared" si="5"/>
        <v>208</v>
      </c>
    </row>
    <row r="33" spans="1:5" ht="38.25" customHeight="1" x14ac:dyDescent="0.3">
      <c r="A33" s="12" t="s">
        <v>9</v>
      </c>
      <c r="B33" s="6" t="s">
        <v>2</v>
      </c>
      <c r="C33" s="50">
        <v>2384</v>
      </c>
      <c r="D33" s="50">
        <f>C33/2</f>
        <v>1192</v>
      </c>
      <c r="E33" s="50">
        <f t="shared" si="5"/>
        <v>1192</v>
      </c>
    </row>
    <row r="34" spans="1:5" x14ac:dyDescent="0.3">
      <c r="C34" s="18">
        <f>C33+C32+C31+C30+C29+C15</f>
        <v>47102.214800000002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7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7.25" customHeight="1" x14ac:dyDescent="0.3">
      <c r="A4" s="97" t="s">
        <v>47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32</v>
      </c>
      <c r="D11" s="53">
        <v>32</v>
      </c>
      <c r="E11" s="53">
        <f>D11</f>
        <v>32</v>
      </c>
    </row>
    <row r="12" spans="1:7" ht="25.5" x14ac:dyDescent="0.3">
      <c r="A12" s="10" t="s">
        <v>24</v>
      </c>
      <c r="B12" s="6" t="s">
        <v>2</v>
      </c>
      <c r="C12" s="19">
        <f>(C13-C32)/C11</f>
        <v>1934.500656875</v>
      </c>
      <c r="D12" s="19">
        <f t="shared" ref="D12" si="0">(D13-D32)/D11</f>
        <v>996.1565784375</v>
      </c>
      <c r="E12" s="19">
        <f t="shared" ref="E12" si="1">(E13-E32)/E11</f>
        <v>996.1565784375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61938.02102</v>
      </c>
      <c r="D13" s="50">
        <f t="shared" ref="D13" si="2">D15+D29+D30+D33+D31+D32</f>
        <v>31911.01051</v>
      </c>
      <c r="E13" s="50">
        <f t="shared" ref="E13" si="3">E15+E29+E30+E33+E31+E32</f>
        <v>31911.01051</v>
      </c>
    </row>
    <row r="14" spans="1:7" x14ac:dyDescent="0.3">
      <c r="A14" s="8" t="s">
        <v>0</v>
      </c>
      <c r="B14" s="9"/>
      <c r="C14" s="19"/>
      <c r="D14" s="19">
        <f t="shared" ref="D14:D31" si="4">C14</f>
        <v>0</v>
      </c>
      <c r="E14" s="19"/>
      <c r="G14" s="18"/>
    </row>
    <row r="15" spans="1:7" ht="25.5" x14ac:dyDescent="0.3">
      <c r="A15" s="5" t="s">
        <v>12</v>
      </c>
      <c r="B15" s="57" t="s">
        <v>2</v>
      </c>
      <c r="C15" s="60">
        <f>C17+C20+C23+C26</f>
        <v>48578.9</v>
      </c>
      <c r="D15" s="50">
        <f>D17+D20+D23+D26</f>
        <v>24289.45</v>
      </c>
      <c r="E15" s="60">
        <f t="shared" ref="E15" si="5">E17+E20+E23+E26</f>
        <v>24289.45</v>
      </c>
    </row>
    <row r="16" spans="1:7" x14ac:dyDescent="0.3">
      <c r="A16" s="8" t="s">
        <v>1</v>
      </c>
      <c r="B16" s="9"/>
      <c r="C16" s="35"/>
      <c r="D16" s="19">
        <f t="shared" si="4"/>
        <v>0</v>
      </c>
      <c r="E16" s="19"/>
    </row>
    <row r="17" spans="1:6" s="23" customFormat="1" ht="25.5" x14ac:dyDescent="0.3">
      <c r="A17" s="20" t="s">
        <v>30</v>
      </c>
      <c r="B17" s="58" t="s">
        <v>2</v>
      </c>
      <c r="C17" s="60">
        <v>5050.1000000000004</v>
      </c>
      <c r="D17" s="50">
        <f>C17/2</f>
        <v>2525.0500000000002</v>
      </c>
      <c r="E17" s="50">
        <f t="shared" ref="E17:E33" si="6">D17</f>
        <v>2525.0500000000002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4"/>
        <v>2</v>
      </c>
      <c r="E18" s="19">
        <f t="shared" si="6"/>
        <v>2</v>
      </c>
      <c r="F18" s="23" t="s">
        <v>32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210620.83333333334</v>
      </c>
      <c r="D19" s="35">
        <f>D17/D18/3*1000+200</f>
        <v>421041.66666666669</v>
      </c>
      <c r="E19" s="19">
        <f t="shared" si="6"/>
        <v>421041.66666666669</v>
      </c>
    </row>
    <row r="20" spans="1:6" s="23" customFormat="1" ht="25.5" x14ac:dyDescent="0.3">
      <c r="A20" s="20" t="s">
        <v>31</v>
      </c>
      <c r="B20" s="58" t="s">
        <v>2</v>
      </c>
      <c r="C20" s="60">
        <v>33605.300000000003</v>
      </c>
      <c r="D20" s="50">
        <f>C20/2</f>
        <v>16802.650000000001</v>
      </c>
      <c r="E20" s="50">
        <f t="shared" si="6"/>
        <v>16802.650000000001</v>
      </c>
    </row>
    <row r="21" spans="1:6" s="23" customFormat="1" x14ac:dyDescent="0.3">
      <c r="A21" s="27" t="s">
        <v>4</v>
      </c>
      <c r="B21" s="28" t="s">
        <v>3</v>
      </c>
      <c r="C21" s="42">
        <v>11.5</v>
      </c>
      <c r="D21" s="19">
        <f t="shared" si="4"/>
        <v>11.5</v>
      </c>
      <c r="E21" s="19">
        <f t="shared" si="6"/>
        <v>11.5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243516.66666666672</v>
      </c>
      <c r="D22" s="35">
        <f>D20/3/D21*1000</f>
        <v>487033.33333333343</v>
      </c>
      <c r="E22" s="19">
        <f t="shared" si="6"/>
        <v>487033.33333333343</v>
      </c>
    </row>
    <row r="23" spans="1:6" ht="39" x14ac:dyDescent="0.3">
      <c r="A23" s="12" t="s">
        <v>37</v>
      </c>
      <c r="B23" s="57" t="s">
        <v>2</v>
      </c>
      <c r="C23" s="60">
        <v>3217.1</v>
      </c>
      <c r="D23" s="50">
        <f>C23/2</f>
        <v>1608.55</v>
      </c>
      <c r="E23" s="50">
        <f t="shared" si="6"/>
        <v>1608.55</v>
      </c>
    </row>
    <row r="24" spans="1:6" x14ac:dyDescent="0.3">
      <c r="A24" s="10" t="s">
        <v>4</v>
      </c>
      <c r="B24" s="11" t="s">
        <v>3</v>
      </c>
      <c r="C24" s="42">
        <v>2</v>
      </c>
      <c r="D24" s="19">
        <f t="shared" si="4"/>
        <v>2</v>
      </c>
      <c r="E24" s="19">
        <f t="shared" ref="E24" si="7">D24</f>
        <v>2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134045.83333333331</v>
      </c>
      <c r="D25" s="19">
        <f t="shared" si="4"/>
        <v>134045.83333333331</v>
      </c>
      <c r="E25" s="19">
        <f t="shared" si="6"/>
        <v>134045.83333333331</v>
      </c>
    </row>
    <row r="26" spans="1:6" ht="25.5" x14ac:dyDescent="0.3">
      <c r="A26" s="5" t="s">
        <v>23</v>
      </c>
      <c r="B26" s="57" t="s">
        <v>2</v>
      </c>
      <c r="C26" s="60">
        <v>6706.4</v>
      </c>
      <c r="D26" s="50">
        <f>C26/2</f>
        <v>3353.2</v>
      </c>
      <c r="E26" s="50">
        <f t="shared" si="6"/>
        <v>3353.2</v>
      </c>
    </row>
    <row r="27" spans="1:6" x14ac:dyDescent="0.3">
      <c r="A27" s="10" t="s">
        <v>4</v>
      </c>
      <c r="B27" s="11" t="s">
        <v>3</v>
      </c>
      <c r="C27" s="42">
        <v>8.5</v>
      </c>
      <c r="D27" s="19">
        <f t="shared" si="4"/>
        <v>8.5</v>
      </c>
      <c r="E27" s="19">
        <f t="shared" si="6"/>
        <v>8.5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65749.019607843133</v>
      </c>
      <c r="D28" s="35">
        <f>D26/3/D27*1000</f>
        <v>131498.03921568627</v>
      </c>
      <c r="E28" s="19">
        <f t="shared" si="6"/>
        <v>131498.03921568627</v>
      </c>
    </row>
    <row r="29" spans="1:6" ht="25.5" x14ac:dyDescent="0.3">
      <c r="A29" s="5" t="s">
        <v>5</v>
      </c>
      <c r="B29" s="6" t="s">
        <v>2</v>
      </c>
      <c r="C29" s="50">
        <f>C15*11.18%</f>
        <v>5431.1210199999996</v>
      </c>
      <c r="D29" s="50">
        <f t="shared" ref="D29" si="8">D15*11.18%</f>
        <v>2715.5605099999998</v>
      </c>
      <c r="E29" s="50">
        <f t="shared" ref="E29" si="9">E15*11.18%</f>
        <v>2715.5605099999998</v>
      </c>
    </row>
    <row r="30" spans="1:6" ht="36.75" x14ac:dyDescent="0.3">
      <c r="A30" s="12" t="s">
        <v>6</v>
      </c>
      <c r="B30" s="6" t="s">
        <v>2</v>
      </c>
      <c r="C30" s="60">
        <v>3168</v>
      </c>
      <c r="D30" s="50">
        <f>C30/2</f>
        <v>1584</v>
      </c>
      <c r="E30" s="50">
        <f t="shared" si="6"/>
        <v>1584</v>
      </c>
    </row>
    <row r="31" spans="1:6" ht="25.5" x14ac:dyDescent="0.3">
      <c r="A31" s="12" t="s">
        <v>7</v>
      </c>
      <c r="B31" s="6" t="s">
        <v>2</v>
      </c>
      <c r="C31" s="60">
        <v>1850</v>
      </c>
      <c r="D31" s="19">
        <f t="shared" si="4"/>
        <v>1850</v>
      </c>
      <c r="E31" s="50">
        <f t="shared" si="6"/>
        <v>1850</v>
      </c>
    </row>
    <row r="32" spans="1:6" ht="36.75" x14ac:dyDescent="0.3">
      <c r="A32" s="12" t="s">
        <v>8</v>
      </c>
      <c r="B32" s="6" t="s">
        <v>2</v>
      </c>
      <c r="C32" s="50">
        <v>34</v>
      </c>
      <c r="D32" s="50">
        <v>34</v>
      </c>
      <c r="E32" s="50">
        <v>34</v>
      </c>
    </row>
    <row r="33" spans="1:5" ht="38.25" customHeight="1" x14ac:dyDescent="0.3">
      <c r="A33" s="12" t="s">
        <v>9</v>
      </c>
      <c r="B33" s="6" t="s">
        <v>2</v>
      </c>
      <c r="C33" s="50">
        <v>2876</v>
      </c>
      <c r="D33" s="50">
        <f>C33/2</f>
        <v>1438</v>
      </c>
      <c r="E33" s="50">
        <f t="shared" si="6"/>
        <v>1438</v>
      </c>
    </row>
    <row r="34" spans="1:5" x14ac:dyDescent="0.3">
      <c r="C34" s="18">
        <f>C33+C32+C31+C30+C29+C15</f>
        <v>61938.02102</v>
      </c>
      <c r="E34" s="4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3.5" customHeight="1" x14ac:dyDescent="0.3">
      <c r="A4" s="97" t="s">
        <v>46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8" t="s">
        <v>14</v>
      </c>
    </row>
    <row r="11" spans="1:7" x14ac:dyDescent="0.3">
      <c r="A11" s="5" t="s">
        <v>21</v>
      </c>
      <c r="B11" s="6" t="s">
        <v>10</v>
      </c>
      <c r="C11" s="53">
        <v>23</v>
      </c>
      <c r="D11" s="53">
        <f>C11</f>
        <v>23</v>
      </c>
      <c r="E11" s="53">
        <v>23</v>
      </c>
    </row>
    <row r="12" spans="1:7" ht="25.5" x14ac:dyDescent="0.3">
      <c r="A12" s="10" t="s">
        <v>24</v>
      </c>
      <c r="B12" s="6" t="s">
        <v>2</v>
      </c>
      <c r="C12" s="19">
        <f>(C13-C32)/C11</f>
        <v>2983.0896895652177</v>
      </c>
      <c r="D12" s="19">
        <f t="shared" ref="D12:E12" si="0">(D13-D32)/D11</f>
        <v>1502.4144100000001</v>
      </c>
      <c r="E12" s="19">
        <f t="shared" si="0"/>
        <v>1251.0521402173913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68645.062860000005</v>
      </c>
      <c r="D13" s="50">
        <f t="shared" ref="D13:E13" si="1">D15+D29+D30+D33+D31+D32</f>
        <v>34589.531430000003</v>
      </c>
      <c r="E13" s="50">
        <f t="shared" si="1"/>
        <v>28808.199225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55897.7</v>
      </c>
      <c r="D15" s="50">
        <f>D17+D20+D23+D26</f>
        <v>27948.85</v>
      </c>
      <c r="E15" s="50">
        <f>E17+E20+E23+E26</f>
        <v>22748.875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0" t="s">
        <v>30</v>
      </c>
      <c r="B17" s="58" t="s">
        <v>2</v>
      </c>
      <c r="C17" s="60">
        <v>5262.4</v>
      </c>
      <c r="D17" s="50">
        <f>C17/2</f>
        <v>2631.2</v>
      </c>
      <c r="E17" s="50">
        <f>D17</f>
        <v>2631.2</v>
      </c>
    </row>
    <row r="18" spans="1:5" s="23" customFormat="1" x14ac:dyDescent="0.3">
      <c r="A18" s="27" t="s">
        <v>4</v>
      </c>
      <c r="B18" s="28" t="s">
        <v>3</v>
      </c>
      <c r="C18" s="3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219466.66666666666</v>
      </c>
      <c r="D19" s="35">
        <f>D17/D18/3*1000+200</f>
        <v>438733.33333333331</v>
      </c>
      <c r="E19" s="35">
        <f>E17/E18/3*1000+200</f>
        <v>438733.33333333331</v>
      </c>
    </row>
    <row r="20" spans="1:5" s="23" customFormat="1" ht="25.5" x14ac:dyDescent="0.3">
      <c r="A20" s="20" t="s">
        <v>31</v>
      </c>
      <c r="B20" s="58" t="s">
        <v>2</v>
      </c>
      <c r="C20" s="60">
        <v>36768.699999999997</v>
      </c>
      <c r="D20" s="50">
        <f>C20/2</f>
        <v>18384.349999999999</v>
      </c>
      <c r="E20" s="50">
        <f t="shared" si="2"/>
        <v>18384.349999999999</v>
      </c>
    </row>
    <row r="21" spans="1:5" s="23" customFormat="1" x14ac:dyDescent="0.3">
      <c r="A21" s="27" t="s">
        <v>4</v>
      </c>
      <c r="B21" s="28" t="s">
        <v>3</v>
      </c>
      <c r="C21" s="35">
        <v>13.3</v>
      </c>
      <c r="D21" s="19">
        <f t="shared" si="2"/>
        <v>13.3</v>
      </c>
      <c r="E21" s="19">
        <f t="shared" si="2"/>
        <v>13.3</v>
      </c>
    </row>
    <row r="22" spans="1:5" s="23" customFormat="1" ht="21.95" customHeight="1" x14ac:dyDescent="0.3">
      <c r="A22" s="27" t="s">
        <v>26</v>
      </c>
      <c r="B22" s="21" t="s">
        <v>27</v>
      </c>
      <c r="C22" s="35">
        <f>C20/12/C21*1000</f>
        <v>230380.32581453628</v>
      </c>
      <c r="D22" s="35">
        <f>D20/3/D21*1000</f>
        <v>460760.65162907256</v>
      </c>
      <c r="E22" s="35">
        <f>E20/3/E21*1000</f>
        <v>460760.65162907256</v>
      </c>
    </row>
    <row r="23" spans="1:5" ht="39" x14ac:dyDescent="0.3">
      <c r="A23" s="12" t="s">
        <v>37</v>
      </c>
      <c r="B23" s="57" t="s">
        <v>2</v>
      </c>
      <c r="C23" s="60">
        <v>2679.4</v>
      </c>
      <c r="D23" s="50">
        <f>C23/2</f>
        <v>1339.7</v>
      </c>
      <c r="E23" s="50">
        <f>D23/4</f>
        <v>334.92500000000001</v>
      </c>
    </row>
    <row r="24" spans="1:5" x14ac:dyDescent="0.3">
      <c r="A24" s="10" t="s">
        <v>4</v>
      </c>
      <c r="B24" s="11" t="s">
        <v>3</v>
      </c>
      <c r="C24" s="35">
        <v>1.5</v>
      </c>
      <c r="D24" s="19">
        <f t="shared" si="2"/>
        <v>1.5</v>
      </c>
      <c r="E24" s="19">
        <f t="shared" si="2"/>
        <v>1.5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148855.55555555556</v>
      </c>
      <c r="D25" s="19">
        <f t="shared" si="2"/>
        <v>148855.55555555556</v>
      </c>
      <c r="E25" s="19">
        <f t="shared" si="2"/>
        <v>148855.55555555556</v>
      </c>
    </row>
    <row r="26" spans="1:5" ht="25.5" x14ac:dyDescent="0.3">
      <c r="A26" s="5" t="s">
        <v>23</v>
      </c>
      <c r="B26" s="57" t="s">
        <v>2</v>
      </c>
      <c r="C26" s="60">
        <v>11187.2</v>
      </c>
      <c r="D26" s="50">
        <f>C26/2</f>
        <v>5593.6</v>
      </c>
      <c r="E26" s="50">
        <f>D26/4</f>
        <v>1398.4</v>
      </c>
    </row>
    <row r="27" spans="1:5" x14ac:dyDescent="0.3">
      <c r="A27" s="10" t="s">
        <v>4</v>
      </c>
      <c r="B27" s="11" t="s">
        <v>3</v>
      </c>
      <c r="C27" s="35">
        <v>14</v>
      </c>
      <c r="D27" s="19">
        <f t="shared" si="2"/>
        <v>14</v>
      </c>
      <c r="E27" s="19">
        <f t="shared" si="2"/>
        <v>14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66590.476190476198</v>
      </c>
      <c r="D28" s="35">
        <f>D26/3/D27*1000</f>
        <v>133180.9523809524</v>
      </c>
      <c r="E28" s="35">
        <f t="shared" ref="E28" si="3">E26/12/E27*1000</f>
        <v>8323.8095238095248</v>
      </c>
    </row>
    <row r="29" spans="1:5" ht="25.5" x14ac:dyDescent="0.3">
      <c r="A29" s="5" t="s">
        <v>5</v>
      </c>
      <c r="B29" s="6" t="s">
        <v>2</v>
      </c>
      <c r="C29" s="50">
        <f>C15*11.18%</f>
        <v>6249.3628599999993</v>
      </c>
      <c r="D29" s="50">
        <f t="shared" ref="D29:E29" si="4">D15*11.18%</f>
        <v>3124.6814299999996</v>
      </c>
      <c r="E29" s="50">
        <f t="shared" si="4"/>
        <v>2543.3242249999998</v>
      </c>
    </row>
    <row r="30" spans="1:5" ht="36.75" x14ac:dyDescent="0.3">
      <c r="A30" s="12" t="s">
        <v>6</v>
      </c>
      <c r="B30" s="6" t="s">
        <v>2</v>
      </c>
      <c r="C30" s="60">
        <v>3188</v>
      </c>
      <c r="D30" s="50">
        <f>C30/2</f>
        <v>1594</v>
      </c>
      <c r="E30" s="50">
        <f t="shared" si="2"/>
        <v>1594</v>
      </c>
    </row>
    <row r="31" spans="1:5" ht="25.5" x14ac:dyDescent="0.3">
      <c r="A31" s="12" t="s">
        <v>7</v>
      </c>
      <c r="B31" s="6" t="s">
        <v>2</v>
      </c>
      <c r="C31" s="19">
        <v>500</v>
      </c>
      <c r="D31" s="19">
        <f t="shared" si="2"/>
        <v>500</v>
      </c>
      <c r="E31" s="19">
        <f t="shared" si="2"/>
        <v>500</v>
      </c>
    </row>
    <row r="32" spans="1:5" ht="36.75" x14ac:dyDescent="0.3">
      <c r="A32" s="12" t="s">
        <v>8</v>
      </c>
      <c r="B32" s="6" t="s">
        <v>2</v>
      </c>
      <c r="C32" s="50">
        <v>34</v>
      </c>
      <c r="D32" s="50">
        <v>34</v>
      </c>
      <c r="E32" s="50">
        <v>34</v>
      </c>
    </row>
    <row r="33" spans="1:5" ht="38.25" customHeight="1" x14ac:dyDescent="0.3">
      <c r="A33" s="12" t="s">
        <v>9</v>
      </c>
      <c r="B33" s="6" t="s">
        <v>2</v>
      </c>
      <c r="C33" s="50">
        <v>2776</v>
      </c>
      <c r="D33" s="50">
        <f>C33/2</f>
        <v>1388</v>
      </c>
      <c r="E33" s="50">
        <f t="shared" si="2"/>
        <v>1388</v>
      </c>
    </row>
    <row r="34" spans="1:5" x14ac:dyDescent="0.3">
      <c r="C34" s="18">
        <f>C33+C32+C31+C30+C29+C15</f>
        <v>68645.062859999991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13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x14ac:dyDescent="0.3">
      <c r="A4" s="92" t="s">
        <v>45</v>
      </c>
      <c r="B4" s="92"/>
      <c r="C4" s="92"/>
      <c r="D4" s="92"/>
      <c r="E4" s="92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8</v>
      </c>
      <c r="D11" s="53">
        <f>C11</f>
        <v>8</v>
      </c>
      <c r="E11" s="53">
        <f>D11</f>
        <v>8</v>
      </c>
    </row>
    <row r="12" spans="1:7" ht="25.5" x14ac:dyDescent="0.3">
      <c r="A12" s="10" t="s">
        <v>24</v>
      </c>
      <c r="B12" s="6" t="s">
        <v>2</v>
      </c>
      <c r="C12" s="19">
        <f>(C13-C32)/C11</f>
        <v>3226.8774050000002</v>
      </c>
      <c r="D12" s="19">
        <f t="shared" ref="D12:E12" si="0">(D13-D32)/D11</f>
        <v>834.84435125000005</v>
      </c>
      <c r="E12" s="19">
        <f t="shared" si="0"/>
        <v>797.34435125000005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25849.019240000001</v>
      </c>
      <c r="D13" s="50">
        <f t="shared" ref="D13:E13" si="1">D15+D29+D30+D33+D31+D32</f>
        <v>6712.7548100000004</v>
      </c>
      <c r="E13" s="50">
        <f t="shared" si="1"/>
        <v>6412.7548100000004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C20+C26</f>
        <v>20511.800000000003</v>
      </c>
      <c r="D15" s="50">
        <f t="shared" ref="D15:E15" si="3">D20+D26</f>
        <v>5127.9500000000007</v>
      </c>
      <c r="E15" s="50">
        <f t="shared" si="3"/>
        <v>5127.9500000000007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6" t="s">
        <v>30</v>
      </c>
      <c r="B17" s="21" t="s">
        <v>2</v>
      </c>
      <c r="C17" s="44"/>
      <c r="D17" s="19">
        <f t="shared" si="2"/>
        <v>0</v>
      </c>
      <c r="E17" s="19">
        <f t="shared" si="2"/>
        <v>0</v>
      </c>
    </row>
    <row r="18" spans="1:5" s="23" customFormat="1" x14ac:dyDescent="0.3">
      <c r="A18" s="27" t="s">
        <v>4</v>
      </c>
      <c r="B18" s="28" t="s">
        <v>3</v>
      </c>
      <c r="C18" s="45"/>
      <c r="D18" s="19">
        <f t="shared" si="2"/>
        <v>0</v>
      </c>
      <c r="E18" s="19">
        <f t="shared" si="2"/>
        <v>0</v>
      </c>
    </row>
    <row r="19" spans="1:5" s="23" customFormat="1" ht="21.95" customHeight="1" x14ac:dyDescent="0.3">
      <c r="A19" s="27" t="s">
        <v>26</v>
      </c>
      <c r="B19" s="21" t="s">
        <v>27</v>
      </c>
      <c r="C19" s="44"/>
      <c r="D19" s="19">
        <f t="shared" si="2"/>
        <v>0</v>
      </c>
      <c r="E19" s="19">
        <f t="shared" si="2"/>
        <v>0</v>
      </c>
    </row>
    <row r="20" spans="1:5" s="23" customFormat="1" ht="25.5" x14ac:dyDescent="0.3">
      <c r="A20" s="20" t="s">
        <v>31</v>
      </c>
      <c r="B20" s="58" t="s">
        <v>2</v>
      </c>
      <c r="C20" s="59">
        <v>16789.900000000001</v>
      </c>
      <c r="D20" s="50">
        <f>C20/4</f>
        <v>4197.4750000000004</v>
      </c>
      <c r="E20" s="50">
        <f t="shared" si="2"/>
        <v>4197.4750000000004</v>
      </c>
    </row>
    <row r="21" spans="1:5" s="23" customFormat="1" x14ac:dyDescent="0.3">
      <c r="A21" s="27" t="s">
        <v>4</v>
      </c>
      <c r="B21" s="28" t="s">
        <v>3</v>
      </c>
      <c r="C21" s="45">
        <v>5.6</v>
      </c>
      <c r="D21" s="19">
        <f t="shared" si="2"/>
        <v>5.6</v>
      </c>
      <c r="E21" s="19">
        <f t="shared" si="2"/>
        <v>5.6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249849.70238095243</v>
      </c>
      <c r="D22" s="44">
        <f t="shared" ref="D22:E22" si="4">D20/12/D21*1000</f>
        <v>62462.425595238106</v>
      </c>
      <c r="E22" s="44">
        <f t="shared" si="4"/>
        <v>62462.425595238106</v>
      </c>
    </row>
    <row r="23" spans="1:5" ht="39" x14ac:dyDescent="0.3">
      <c r="A23" s="14" t="s">
        <v>25</v>
      </c>
      <c r="B23" s="6" t="s">
        <v>2</v>
      </c>
      <c r="C23" s="44"/>
      <c r="D23" s="19">
        <f t="shared" si="2"/>
        <v>0</v>
      </c>
      <c r="E23" s="19"/>
    </row>
    <row r="24" spans="1:5" x14ac:dyDescent="0.3">
      <c r="A24" s="10" t="s">
        <v>4</v>
      </c>
      <c r="B24" s="11" t="s">
        <v>3</v>
      </c>
      <c r="C24" s="45"/>
      <c r="D24" s="19">
        <f t="shared" si="2"/>
        <v>0</v>
      </c>
      <c r="E24" s="19"/>
    </row>
    <row r="25" spans="1:5" ht="21.95" customHeight="1" x14ac:dyDescent="0.3">
      <c r="A25" s="10" t="s">
        <v>26</v>
      </c>
      <c r="B25" s="6" t="s">
        <v>27</v>
      </c>
      <c r="C25" s="44"/>
      <c r="D25" s="19">
        <f t="shared" si="2"/>
        <v>0</v>
      </c>
      <c r="E25" s="19"/>
    </row>
    <row r="26" spans="1:5" ht="25.5" x14ac:dyDescent="0.3">
      <c r="A26" s="5" t="s">
        <v>23</v>
      </c>
      <c r="B26" s="57" t="s">
        <v>2</v>
      </c>
      <c r="C26" s="59">
        <v>3721.9</v>
      </c>
      <c r="D26" s="50">
        <f>C26/4</f>
        <v>930.47500000000002</v>
      </c>
      <c r="E26" s="50">
        <f>D26</f>
        <v>930.47500000000002</v>
      </c>
    </row>
    <row r="27" spans="1:5" x14ac:dyDescent="0.3">
      <c r="A27" s="10" t="s">
        <v>4</v>
      </c>
      <c r="B27" s="11" t="s">
        <v>3</v>
      </c>
      <c r="C27" s="45">
        <v>4.5</v>
      </c>
      <c r="D27" s="19">
        <f t="shared" si="2"/>
        <v>4.5</v>
      </c>
      <c r="E27" s="19">
        <f t="shared" si="2"/>
        <v>4.5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68924.074074074088</v>
      </c>
      <c r="D28" s="44">
        <f>D26/3/D27*1000</f>
        <v>68924.074074074088</v>
      </c>
      <c r="E28" s="44">
        <f>E26/3/E27*1000</f>
        <v>68924.074074074088</v>
      </c>
    </row>
    <row r="29" spans="1:5" ht="25.5" x14ac:dyDescent="0.3">
      <c r="A29" s="5" t="s">
        <v>5</v>
      </c>
      <c r="B29" s="6" t="s">
        <v>2</v>
      </c>
      <c r="C29" s="50">
        <f>C15*11.18%</f>
        <v>2293.2192400000004</v>
      </c>
      <c r="D29" s="50">
        <f t="shared" ref="D29:E29" si="5">D15*11.18%</f>
        <v>573.30481000000009</v>
      </c>
      <c r="E29" s="50">
        <f t="shared" si="5"/>
        <v>573.30481000000009</v>
      </c>
    </row>
    <row r="30" spans="1:5" ht="36.75" x14ac:dyDescent="0.3">
      <c r="A30" s="12" t="s">
        <v>6</v>
      </c>
      <c r="B30" s="6" t="s">
        <v>2</v>
      </c>
      <c r="C30" s="50">
        <v>1481</v>
      </c>
      <c r="D30" s="50">
        <f>C30/4</f>
        <v>370.25</v>
      </c>
      <c r="E30" s="50">
        <f>D30</f>
        <v>370.25</v>
      </c>
    </row>
    <row r="31" spans="1:5" ht="25.5" x14ac:dyDescent="0.3">
      <c r="A31" s="12" t="s">
        <v>7</v>
      </c>
      <c r="B31" s="6" t="s">
        <v>2</v>
      </c>
      <c r="C31" s="19">
        <v>300</v>
      </c>
      <c r="D31" s="19">
        <f t="shared" si="2"/>
        <v>300</v>
      </c>
      <c r="E31" s="19"/>
    </row>
    <row r="32" spans="1:5" ht="36.75" x14ac:dyDescent="0.3">
      <c r="A32" s="12" t="s">
        <v>8</v>
      </c>
      <c r="B32" s="6" t="s">
        <v>2</v>
      </c>
      <c r="C32" s="19">
        <v>34</v>
      </c>
      <c r="D32" s="19">
        <f t="shared" si="2"/>
        <v>34</v>
      </c>
      <c r="E32" s="19">
        <f t="shared" si="2"/>
        <v>34</v>
      </c>
    </row>
    <row r="33" spans="1:5" ht="38.25" customHeight="1" x14ac:dyDescent="0.3">
      <c r="A33" s="12" t="s">
        <v>9</v>
      </c>
      <c r="B33" s="6" t="s">
        <v>2</v>
      </c>
      <c r="C33" s="50">
        <v>1229</v>
      </c>
      <c r="D33" s="50">
        <f>C33/4</f>
        <v>307.25</v>
      </c>
      <c r="E33" s="50">
        <f t="shared" si="2"/>
        <v>307.25</v>
      </c>
    </row>
    <row r="34" spans="1:5" x14ac:dyDescent="0.3">
      <c r="C34" s="18">
        <f>C33+C32+C31+C30+C29+C15</f>
        <v>25849.019240000001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abSelected="1" topLeftCell="A8" workbookViewId="0">
      <pane xSplit="2" ySplit="3" topLeftCell="C23" activePane="bottomRight" state="frozen"/>
      <selection activeCell="A8" sqref="A8"/>
      <selection pane="topRight" activeCell="C8" sqref="C8"/>
      <selection pane="bottomLeft" activeCell="A11" sqref="A11"/>
      <selection pane="bottomRight" activeCell="C29" sqref="C29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6" width="15.42578125" style="36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  <c r="F1" s="80"/>
    </row>
    <row r="2" spans="1:7" x14ac:dyDescent="0.3">
      <c r="A2" s="91" t="s">
        <v>67</v>
      </c>
      <c r="B2" s="91"/>
      <c r="C2" s="91"/>
      <c r="D2" s="91"/>
      <c r="E2" s="91"/>
      <c r="F2" s="80"/>
    </row>
    <row r="3" spans="1:7" x14ac:dyDescent="0.3">
      <c r="A3" s="1"/>
    </row>
    <row r="4" spans="1:7" x14ac:dyDescent="0.3">
      <c r="A4" s="92" t="s">
        <v>29</v>
      </c>
      <c r="B4" s="92"/>
      <c r="C4" s="92"/>
      <c r="D4" s="92"/>
      <c r="E4" s="92"/>
      <c r="F4" s="82"/>
    </row>
    <row r="5" spans="1:7" ht="15.75" customHeight="1" x14ac:dyDescent="0.3">
      <c r="A5" s="93" t="s">
        <v>16</v>
      </c>
      <c r="B5" s="93"/>
      <c r="C5" s="93"/>
      <c r="D5" s="93"/>
      <c r="E5" s="93"/>
      <c r="F5" s="8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  <c r="F9" s="84"/>
    </row>
    <row r="10" spans="1:7" ht="40.5" x14ac:dyDescent="0.3">
      <c r="A10" s="94"/>
      <c r="B10" s="95"/>
      <c r="C10" s="37" t="s">
        <v>19</v>
      </c>
      <c r="D10" s="37" t="s">
        <v>20</v>
      </c>
      <c r="E10" s="38" t="s">
        <v>14</v>
      </c>
      <c r="F10" s="37" t="s">
        <v>19</v>
      </c>
    </row>
    <row r="11" spans="1:7" x14ac:dyDescent="0.3">
      <c r="A11" s="5" t="s">
        <v>21</v>
      </c>
      <c r="B11" s="6" t="s">
        <v>10</v>
      </c>
      <c r="C11" s="53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1726</v>
      </c>
      <c r="D11" s="53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1726</v>
      </c>
      <c r="E11" s="53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1726</v>
      </c>
      <c r="F11" s="53">
        <v>1726</v>
      </c>
    </row>
    <row r="12" spans="1:7" ht="25.5" x14ac:dyDescent="0.3">
      <c r="A12" s="10" t="s">
        <v>24</v>
      </c>
      <c r="B12" s="6" t="s">
        <v>2</v>
      </c>
      <c r="C12" s="19">
        <f t="shared" ref="C12:E12" si="0">(C13-C32)/C11</f>
        <v>1601.2348365237547</v>
      </c>
      <c r="D12" s="19">
        <f t="shared" si="0"/>
        <v>790.60193965237545</v>
      </c>
      <c r="E12" s="19">
        <f t="shared" si="0"/>
        <v>759.64404150347639</v>
      </c>
      <c r="F12" s="19">
        <f t="shared" ref="F12" si="1">(F13-F32)/F11</f>
        <v>1538.7323290845886</v>
      </c>
    </row>
    <row r="13" spans="1:7" ht="25.5" x14ac:dyDescent="0.3">
      <c r="A13" s="5" t="s">
        <v>11</v>
      </c>
      <c r="B13" s="6" t="s">
        <v>2</v>
      </c>
      <c r="C13" s="64">
        <f>'Трудовая НШ'!C13+'Джукейская НШ'!C13+'Каратальская НШ'!C13+'Краснофлотская ОШ'!C13+'Алгинская ОШ'!C13+'Яблоновская ОШ'!C13+'Кызыл-Уюмская ОШ'!C13+'Заозерновская ОШ'!C13+'Советская ОШ'!C13+'Баймурзинская ОШ'!C13+'Макпальская ОШ'!C13+'Заураловская ОШ'!C13+'Мамайская ОШ'!C13+'Кенащинская СШ'!C13+'Бирсуатская СШ'!C13+'Когамская СШ'!C13+'Буландинская СШ'!C13+'Енбекшильдерская СШ'!C13+'Саулинская СШ'!C13+'Кудку агашСШ'!C13+'Невская СШ'!C13+'Амангельдинская СШ'!C13+'Донская СШ'!C13+'Макинская СШ'!C13+'Казгородокска СШ '!C13</f>
        <v>2890839.1278400002</v>
      </c>
      <c r="D13" s="64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1383472.7478400001</v>
      </c>
      <c r="E13" s="64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1329623.4156350002</v>
      </c>
      <c r="F13" s="64">
        <f>F15+F29+F30+F31+F32+F33</f>
        <v>2720556</v>
      </c>
      <c r="G13" s="86">
        <f>C13-F13</f>
        <v>170283.1278400002</v>
      </c>
    </row>
    <row r="14" spans="1:7" x14ac:dyDescent="0.3">
      <c r="A14" s="8" t="s">
        <v>0</v>
      </c>
      <c r="B14" s="9"/>
      <c r="C14" s="39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9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9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  <c r="F14" s="39">
        <f>'СШ №1'!F14+'СШ №2'!F14+'Макинская СШ'!F14+'Казгородокска СШ '!F14+'Донская СШ'!F14+'Амангельдинская СШ'!F14+'Невская СШ'!F14+'Саулинская СШ'!F14+'Енбекшильдерская СШ'!F14+'Буландинская СШ'!F14+'Когамская СШ'!F14+'Бирсуатская СШ'!F14+'Кенащинская СШ'!F14+'Мамайская ОШ'!F14+'Заураловская ОШ'!F14+'Макпальская ОШ'!F14+'Баймурзинская ОШ'!F14+'Советская ОШ'!F14+'Заозерновская ОШ'!F14+'Кызыл-Уюмская ОШ'!F14+'Яблоновская ОШ'!F14+'Алгинская ОШ'!F14+'Краснофлотская ОШ'!F14+'Кудку агашСШ'!F14+'Каратальская НШ'!F14+'Джукейская НШ'!F14+'Трудовая НШ'!F14</f>
        <v>0</v>
      </c>
    </row>
    <row r="15" spans="1:7" ht="25.5" x14ac:dyDescent="0.3">
      <c r="A15" s="5" t="s">
        <v>12</v>
      </c>
      <c r="B15" s="6" t="s">
        <v>2</v>
      </c>
      <c r="C15" s="64">
        <f>'Трудовая НШ'!C15+'Джукейская НШ'!C15+'Каратальская НШ'!C15+'Краснофлотская ОШ'!C15+'Алгинская ОШ'!C15+'Яблоновская ОШ'!C15+'Кызыл-Уюмская ОШ'!C15+'Заозерновская ОШ'!C15+'Советская ОШ'!C15+'Баймурзинская ОШ'!C15+'Макпальская ОШ'!C15+'Заураловская ОШ'!C15+'Мамайская ОШ'!C15+'Кенащинская СШ'!C15+'Бирсуатская СШ'!C15+'Когамская СШ'!C15+'Буландинская СШ'!C15+'Енбекшильдерская СШ'!C15+'Саулинская СШ'!C15+'Кудку агашСШ'!C15+'Невская СШ'!C15+'Амангельдинская СШ'!C15+'Донская СШ'!C15+'Макинская СШ'!C15+'Казгородокска СШ '!C15</f>
        <v>2163053.6</v>
      </c>
      <c r="D15" s="90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1061238.7999999998</v>
      </c>
      <c r="E15" s="90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1056038.825</v>
      </c>
      <c r="F15" s="90">
        <v>2152765</v>
      </c>
      <c r="G15" s="86">
        <f>C15-F15</f>
        <v>10288.600000000093</v>
      </c>
    </row>
    <row r="16" spans="1:7" x14ac:dyDescent="0.3">
      <c r="A16" s="8" t="s">
        <v>1</v>
      </c>
      <c r="B16" s="9"/>
      <c r="C16" s="39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9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9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  <c r="F16" s="39">
        <f>'СШ №1'!F16+'СШ №2'!F16+'Макинская СШ'!F16+'Казгородокска СШ '!F16+'Донская СШ'!F16+'Амангельдинская СШ'!F16+'Невская СШ'!F16+'Саулинская СШ'!F16+'Енбекшильдерская СШ'!F16+'Буландинская СШ'!F16+'Когамская СШ'!F16+'Бирсуатская СШ'!F16+'Кенащинская СШ'!F16+'Мамайская ОШ'!F16+'Заураловская ОШ'!F16+'Макпальская ОШ'!F16+'Баймурзинская ОШ'!F16+'Советская ОШ'!F16+'Заозерновская ОШ'!F16+'Кызыл-Уюмская ОШ'!F16+'Яблоновская ОШ'!F16+'Алгинская ОШ'!F16+'Краснофлотская ОШ'!F16+'Кудку агашСШ'!F16+'Каратальская НШ'!F16+'Джукейская НШ'!F16+'Трудовая НШ'!F16</f>
        <v>0</v>
      </c>
      <c r="G16" s="86">
        <f t="shared" ref="G16:G33" si="2">C16-F16</f>
        <v>0</v>
      </c>
    </row>
    <row r="17" spans="1:7" ht="25.5" x14ac:dyDescent="0.3">
      <c r="A17" s="5" t="s">
        <v>13</v>
      </c>
      <c r="B17" s="57" t="s">
        <v>2</v>
      </c>
      <c r="C17" s="49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152214.5</v>
      </c>
      <c r="D17" s="49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81607.25</v>
      </c>
      <c r="E17" s="49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81607.25</v>
      </c>
      <c r="F17" s="49">
        <f>'СШ №1'!F17+'СШ №2'!F17+'Макинская СШ'!F17+'Казгородокска СШ '!F17+'Донская СШ'!F17+'Амангельдинская СШ'!F17+'Невская СШ'!F17+'Саулинская СШ'!F17+'Енбекшильдерская СШ'!F17+'Буландинская СШ'!F17+'Когамская СШ'!F17+'Бирсуатская СШ'!F17+'Кенащинская СШ'!F17+'Мамайская ОШ'!F17+'Заураловская ОШ'!F17+'Макпальская ОШ'!F17+'Баймурзинская ОШ'!F17+'Советская ОШ'!F17+'Заозерновская ОШ'!F17+'Кызыл-Уюмская ОШ'!F17+'Яблоновская ОШ'!F17+'Алгинская ОШ'!F17+'Краснофлотская ОШ'!F17+'Кудку агашСШ'!F17+'Каратальская НШ'!F17+'Джукейская НШ'!F17+'Трудовая НШ'!F17</f>
        <v>0</v>
      </c>
      <c r="G17" s="86"/>
    </row>
    <row r="18" spans="1:7" x14ac:dyDescent="0.3">
      <c r="A18" s="10" t="s">
        <v>4</v>
      </c>
      <c r="B18" s="11" t="s">
        <v>3</v>
      </c>
      <c r="C18" s="89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59</v>
      </c>
      <c r="D18" s="89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59</v>
      </c>
      <c r="E18" s="89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59</v>
      </c>
      <c r="F18" s="89" t="e">
        <f>'СШ №1'!F18+'СШ №2'!F18+'Макинская СШ'!F18+'Казгородокска СШ '!F18+'Донская СШ'!F18+'Амангельдинская СШ'!F18+'Невская СШ'!F18+'Саулинская СШ'!F18+'Енбекшильдерская СШ'!F18+'Буландинская СШ'!F18+'Когамская СШ'!F18+'Бирсуатская СШ'!F18+'Кенащинская СШ'!F18+'Мамайская ОШ'!F18+'Заураловская ОШ'!F18+'Макпальская ОШ'!F18+'Баймурзинская ОШ'!F18+'Советская ОШ'!F18+'Заозерновская ОШ'!F18+'Кызыл-Уюмская ОШ'!F18+'Яблоновская ОШ'!F18+'Алгинская ОШ'!F18+'Краснофлотская ОШ'!F18+'Кудку агашСШ'!F18+'Каратальская НШ'!F18+'Джукейская НШ'!F18+'Трудовая НШ'!F18</f>
        <v>#VALUE!</v>
      </c>
      <c r="G18" s="86"/>
    </row>
    <row r="19" spans="1:7" ht="21.95" customHeight="1" x14ac:dyDescent="0.3">
      <c r="A19" s="10" t="s">
        <v>26</v>
      </c>
      <c r="B19" s="6" t="s">
        <v>27</v>
      </c>
      <c r="C19" s="35">
        <f>C17/C18/12*1000</f>
        <v>214992.23163841807</v>
      </c>
      <c r="D19" s="35">
        <f t="shared" ref="D19:E19" si="3">C19</f>
        <v>214992.23163841807</v>
      </c>
      <c r="E19" s="35">
        <f t="shared" si="3"/>
        <v>214992.23163841807</v>
      </c>
      <c r="F19" s="35" t="e">
        <f>F17/F18/12*1000</f>
        <v>#VALUE!</v>
      </c>
      <c r="G19" s="86"/>
    </row>
    <row r="20" spans="1:7" ht="25.5" x14ac:dyDescent="0.3">
      <c r="A20" s="5" t="s">
        <v>22</v>
      </c>
      <c r="B20" s="57" t="s">
        <v>2</v>
      </c>
      <c r="C20" s="49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1564647.9999999998</v>
      </c>
      <c r="D20" s="49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765899.75</v>
      </c>
      <c r="E20" s="49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765899.75</v>
      </c>
      <c r="F20" s="49">
        <f>'СШ №1'!F20+'СШ №2'!F20+'Макинская СШ'!F20+'Казгородокска СШ '!F20+'Донская СШ'!F20+'Амангельдинская СШ'!F20+'Невская СШ'!F20+'Саулинская СШ'!F20+'Енбекшильдерская СШ'!F20+'Буландинская СШ'!F20+'Когамская СШ'!F20+'Бирсуатская СШ'!F20+'Кенащинская СШ'!F20+'Мамайская ОШ'!F20+'Заураловская ОШ'!F20+'Макпальская ОШ'!F20+'Баймурзинская ОШ'!F20+'Советская ОШ'!F20+'Заозерновская ОШ'!F20+'Кызыл-Уюмская ОШ'!F20+'Яблоновская ОШ'!F20+'Алгинская ОШ'!F20+'Краснофлотская ОШ'!F20+'Кудку агашСШ'!F20+'Каратальская НШ'!F20+'Джукейская НШ'!F20+'Трудовая НШ'!F20</f>
        <v>0</v>
      </c>
      <c r="G20" s="86"/>
    </row>
    <row r="21" spans="1:7" x14ac:dyDescent="0.3">
      <c r="A21" s="10" t="s">
        <v>4</v>
      </c>
      <c r="B21" s="11" t="s">
        <v>3</v>
      </c>
      <c r="C21" s="89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496.38000000000005</v>
      </c>
      <c r="D21" s="89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496.38000000000005</v>
      </c>
      <c r="E21" s="89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496.38000000000005</v>
      </c>
      <c r="F21" s="89">
        <f>'СШ №1'!F21+'СШ №2'!F21+'Макинская СШ'!F21+'Казгородокска СШ '!F21+'Донская СШ'!F21+'Амангельдинская СШ'!F21+'Невская СШ'!F21+'Саулинская СШ'!F21+'Енбекшильдерская СШ'!F21+'Буландинская СШ'!F21+'Когамская СШ'!F21+'Бирсуатская СШ'!F21+'Кенащинская СШ'!F21+'Мамайская ОШ'!F21+'Заураловская ОШ'!F21+'Макпальская ОШ'!F21+'Баймурзинская ОШ'!F21+'Советская ОШ'!F21+'Заозерновская ОШ'!F21+'Кызыл-Уюмская ОШ'!F21+'Яблоновская ОШ'!F21+'Алгинская ОШ'!F21+'Краснофлотская ОШ'!F21+'Кудку агашСШ'!F21+'Каратальская НШ'!F21+'Джукейская НШ'!F21+'Трудовая НШ'!F21</f>
        <v>0</v>
      </c>
      <c r="G21" s="86"/>
    </row>
    <row r="22" spans="1:7" ht="21.95" customHeight="1" x14ac:dyDescent="0.3">
      <c r="A22" s="10" t="s">
        <v>26</v>
      </c>
      <c r="B22" s="6" t="s">
        <v>27</v>
      </c>
      <c r="C22" s="35">
        <f>C20/12/C21*1000</f>
        <v>262676.44412211067</v>
      </c>
      <c r="D22" s="35">
        <f t="shared" ref="D22:E22" si="4">C22</f>
        <v>262676.44412211067</v>
      </c>
      <c r="E22" s="35">
        <f t="shared" si="4"/>
        <v>262676.44412211067</v>
      </c>
      <c r="F22" s="35" t="e">
        <f>F20/12/F21*1000</f>
        <v>#DIV/0!</v>
      </c>
      <c r="G22" s="86"/>
    </row>
    <row r="23" spans="1:7" ht="42" customHeight="1" x14ac:dyDescent="0.3">
      <c r="A23" s="12" t="s">
        <v>37</v>
      </c>
      <c r="B23" s="57" t="s">
        <v>2</v>
      </c>
      <c r="C23" s="49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142145.5</v>
      </c>
      <c r="D23" s="49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71072.75</v>
      </c>
      <c r="E23" s="49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70067.975000000006</v>
      </c>
      <c r="F23" s="49">
        <f>'СШ №1'!F23+'СШ №2'!F23+'Макинская СШ'!F23+'Казгородокска СШ '!F23+'Донская СШ'!F23+'Амангельдинская СШ'!F23+'Невская СШ'!F23+'Саулинская СШ'!F23+'Енбекшильдерская СШ'!F23+'Буландинская СШ'!F23+'Когамская СШ'!F23+'Бирсуатская СШ'!F23+'Кенащинская СШ'!F23+'Мамайская ОШ'!F23+'Заураловская ОШ'!F23+'Макпальская ОШ'!F23+'Баймурзинская ОШ'!F23+'Советская ОШ'!F23+'Заозерновская ОШ'!F23+'Кызыл-Уюмская ОШ'!F23+'Яблоновская ОШ'!F23+'Алгинская ОШ'!F23+'Краснофлотская ОШ'!F23+'Кудку агашСШ'!F23+'Каратальская НШ'!F23+'Джукейская НШ'!F23+'Трудовая НШ'!F23</f>
        <v>0</v>
      </c>
      <c r="G23" s="86"/>
    </row>
    <row r="24" spans="1:7" x14ac:dyDescent="0.3">
      <c r="A24" s="10" t="s">
        <v>4</v>
      </c>
      <c r="B24" s="11" t="s">
        <v>3</v>
      </c>
      <c r="C24" s="88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82.75</v>
      </c>
      <c r="D24" s="88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82.75</v>
      </c>
      <c r="E24" s="88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82.75</v>
      </c>
      <c r="F24" s="88">
        <f>'СШ №1'!F24+'СШ №2'!F24+'Макинская СШ'!F24+'Казгородокска СШ '!F24+'Донская СШ'!F24+'Амангельдинская СШ'!F24+'Невская СШ'!F24+'Саулинская СШ'!F24+'Енбекшильдерская СШ'!F24+'Буландинская СШ'!F24+'Когамская СШ'!F24+'Бирсуатская СШ'!F24+'Кенащинская СШ'!F24+'Мамайская ОШ'!F24+'Заураловская ОШ'!F24+'Макпальская ОШ'!F24+'Баймурзинская ОШ'!F24+'Советская ОШ'!F24+'Заозерновская ОШ'!F24+'Кызыл-Уюмская ОШ'!F24+'Яблоновская ОШ'!F24+'Алгинская ОШ'!F24+'Краснофлотская ОШ'!F24+'Кудку агашСШ'!F24+'Каратальская НШ'!F24+'Джукейская НШ'!F24+'Трудовая НШ'!F24</f>
        <v>0</v>
      </c>
      <c r="G24" s="86"/>
    </row>
    <row r="25" spans="1:7" ht="21.95" customHeight="1" x14ac:dyDescent="0.3">
      <c r="A25" s="10" t="s">
        <v>26</v>
      </c>
      <c r="B25" s="6" t="s">
        <v>27</v>
      </c>
      <c r="C25" s="35">
        <f>C23/C24/12*1000</f>
        <v>143147.53272910375</v>
      </c>
      <c r="D25" s="35">
        <f t="shared" ref="D25:E25" si="5">C25</f>
        <v>143147.53272910375</v>
      </c>
      <c r="E25" s="35">
        <f t="shared" si="5"/>
        <v>143147.53272910375</v>
      </c>
      <c r="F25" s="35" t="e">
        <f>F23/F24/12*1000</f>
        <v>#DIV/0!</v>
      </c>
      <c r="G25" s="86"/>
    </row>
    <row r="26" spans="1:7" ht="25.5" x14ac:dyDescent="0.3">
      <c r="A26" s="5" t="s">
        <v>23</v>
      </c>
      <c r="B26" s="57" t="s">
        <v>2</v>
      </c>
      <c r="C26" s="49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304045.60000000009</v>
      </c>
      <c r="D26" s="49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148159.05000000002</v>
      </c>
      <c r="E26" s="49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143963.85</v>
      </c>
      <c r="F26" s="49">
        <f>'СШ №1'!F26+'СШ №2'!F26+'Макинская СШ'!F26+'Казгородокска СШ '!F26+'Донская СШ'!F26+'Амангельдинская СШ'!F26+'Невская СШ'!F26+'Саулинская СШ'!F26+'Енбекшильдерская СШ'!F26+'Буландинская СШ'!F26+'Когамская СШ'!F26+'Бирсуатская СШ'!F26+'Кенащинская СШ'!F26+'Мамайская ОШ'!F26+'Заураловская ОШ'!F26+'Макпальская ОШ'!F26+'Баймурзинская ОШ'!F26+'Советская ОШ'!F26+'Заозерновская ОШ'!F26+'Кызыл-Уюмская ОШ'!F26+'Яблоновская ОШ'!F26+'Алгинская ОШ'!F26+'Краснофлотская ОШ'!F26+'Кудку агашСШ'!F26+'Каратальская НШ'!F26+'Джукейская НШ'!F26+'Трудовая НШ'!F26</f>
        <v>0</v>
      </c>
      <c r="G26" s="86"/>
    </row>
    <row r="27" spans="1:7" x14ac:dyDescent="0.3">
      <c r="A27" s="10" t="s">
        <v>4</v>
      </c>
      <c r="B27" s="11" t="s">
        <v>3</v>
      </c>
      <c r="C27" s="88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388.25</v>
      </c>
      <c r="D27" s="88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388.25</v>
      </c>
      <c r="E27" s="88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388.25</v>
      </c>
      <c r="F27" s="88">
        <f>'СШ №1'!F27+'СШ №2'!F27+'Макинская СШ'!F27+'Казгородокска СШ '!F27+'Донская СШ'!F27+'Амангельдинская СШ'!F27+'Невская СШ'!F27+'Саулинская СШ'!F27+'Енбекшильдерская СШ'!F27+'Буландинская СШ'!F27+'Когамская СШ'!F27+'Бирсуатская СШ'!F27+'Кенащинская СШ'!F27+'Мамайская ОШ'!F27+'Заураловская ОШ'!F27+'Макпальская ОШ'!F27+'Баймурзинская ОШ'!F27+'Советская ОШ'!F27+'Заозерновская ОШ'!F27+'Кызыл-Уюмская ОШ'!F27+'Яблоновская ОШ'!F27+'Алгинская ОШ'!F27+'Краснофлотская ОШ'!F27+'Кудку агашСШ'!F27+'Каратальская НШ'!F27+'Джукейская НШ'!F27+'Трудовая НШ'!F27</f>
        <v>0</v>
      </c>
      <c r="G27" s="86"/>
    </row>
    <row r="28" spans="1:7" ht="21.95" customHeight="1" x14ac:dyDescent="0.3">
      <c r="A28" s="10" t="s">
        <v>26</v>
      </c>
      <c r="B28" s="6" t="s">
        <v>27</v>
      </c>
      <c r="C28" s="35">
        <f>C26/12/C27*1000</f>
        <v>65259.841167632556</v>
      </c>
      <c r="D28" s="35">
        <f t="shared" ref="D28:E28" si="6">C28</f>
        <v>65259.841167632556</v>
      </c>
      <c r="E28" s="35">
        <f t="shared" si="6"/>
        <v>65259.841167632556</v>
      </c>
      <c r="F28" s="35" t="e">
        <f>F26/12/F27*1000</f>
        <v>#DIV/0!</v>
      </c>
      <c r="G28" s="86"/>
    </row>
    <row r="29" spans="1:7" ht="25.5" x14ac:dyDescent="0.3">
      <c r="A29" s="5" t="s">
        <v>5</v>
      </c>
      <c r="B29" s="6" t="s">
        <v>2</v>
      </c>
      <c r="C29" s="64">
        <f>'Трудовая НШ'!C29+'Джукейская НШ'!C29+'Каратальская НШ'!C29+'Краснофлотская ОШ'!C29+'Алгинская ОШ'!C29+'Яблоновская ОШ'!C29+'Кызыл-Уюмская ОШ'!C29+'Заозерновская ОШ'!C29+'Советская ОШ'!C29+'Баймурзинская ОШ'!C29+'Макпальская ОШ'!C29+'Заураловская ОШ'!C29+'Мамайская ОШ'!C29+'Кенащинская СШ'!C29+'Бирсуатская СШ'!C29+'Когамская СШ'!C29+'Буландинская СШ'!C29+'Енбекшильдерская СШ'!C29+'Саулинская СШ'!C29+'Кудку агашСШ'!C29+'Невская СШ'!C29+'Амангельдинская СШ'!C29+'Донская СШ'!C29+'Макинская СШ'!C29+'Казгородокска СШ '!C29</f>
        <v>241878.42784000002</v>
      </c>
      <c r="D29" s="87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118646.49784</v>
      </c>
      <c r="E29" s="87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118065.140635</v>
      </c>
      <c r="F29" s="87">
        <v>240692</v>
      </c>
      <c r="G29" s="86">
        <f t="shared" si="2"/>
        <v>1186.4278400000185</v>
      </c>
    </row>
    <row r="30" spans="1:7" ht="54" customHeight="1" x14ac:dyDescent="0.3">
      <c r="A30" s="12" t="s">
        <v>6</v>
      </c>
      <c r="B30" s="6" t="s">
        <v>2</v>
      </c>
      <c r="C30" s="64">
        <f>'Трудовая НШ'!C30+'Джукейская НШ'!C30+'Каратальская НШ'!C30+'Краснофлотская ОШ'!C30+'Алгинская ОШ'!C30+'Яблоновская ОШ'!C30+'Кызыл-Уюмская ОШ'!C30+'Заозерновская ОШ'!C30+'Советская ОШ'!C30+'Баймурзинская ОШ'!C30+'Макпальская ОШ'!C30+'Заураловская ОШ'!C30+'Мамайская ОШ'!C30+'Кенащинская СШ'!C30+'Бирсуатская СШ'!C30+'Когамская СШ'!C30+'Буландинская СШ'!C30+'Енбекшильдерская СШ'!C30+'Саулинская СШ'!C30+'Кудку агашСШ'!C30+'Невская СШ'!C30+'Амангельдинская СШ'!C30+'Донская СШ'!C30+'Макинская СШ'!C30+'Казгородокска СШ '!C30</f>
        <v>124233</v>
      </c>
      <c r="D30" s="90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60955.5</v>
      </c>
      <c r="E30" s="90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60955.5</v>
      </c>
      <c r="F30" s="90">
        <v>122533</v>
      </c>
      <c r="G30" s="86">
        <f t="shared" si="2"/>
        <v>1700</v>
      </c>
    </row>
    <row r="31" spans="1:7" ht="43.5" customHeight="1" x14ac:dyDescent="0.3">
      <c r="A31" s="12" t="s">
        <v>7</v>
      </c>
      <c r="B31" s="6" t="s">
        <v>2</v>
      </c>
      <c r="C31" s="64">
        <f>'Трудовая НШ'!C31+'Джукейская НШ'!C31+'Каратальская НШ'!C31+'Краснофлотская ОШ'!C31+'Алгинская ОШ'!C31+'Яблоновская ОШ'!C31+'Кызыл-Уюмская ОШ'!C31+'Заозерновская ОШ'!C31+'Советская ОШ'!C31+'Баймурзинская ОШ'!C31+'Макпальская ОШ'!C31+'Заураловская ОШ'!C31+'Мамайская ОШ'!C31+'Кенащинская СШ'!C31+'Бирсуатская СШ'!C31+'Когамская СШ'!C31+'Буландинская СШ'!C31+'Енбекшильдерская СШ'!C31+'Саулинская СШ'!C31+'Кудку агашСШ'!C31+'Невская СШ'!C31+'Амангельдинская СШ'!C31+'Донская СШ'!C31+'Макинская СШ'!C31+'Казгородокска СШ '!C31</f>
        <v>107912</v>
      </c>
      <c r="D31" s="49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60260</v>
      </c>
      <c r="E31" s="49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12608</v>
      </c>
      <c r="F31" s="49">
        <v>13208</v>
      </c>
      <c r="G31" s="86">
        <f t="shared" si="2"/>
        <v>94704</v>
      </c>
    </row>
    <row r="32" spans="1:7" ht="52.5" x14ac:dyDescent="0.3">
      <c r="A32" s="12" t="s">
        <v>8</v>
      </c>
      <c r="B32" s="6" t="s">
        <v>2</v>
      </c>
      <c r="C32" s="64">
        <f>'Трудовая НШ'!C32+'Джукейская НШ'!C32+'Каратальская НШ'!C32+'Краснофлотская ОШ'!C32+'Алгинская ОШ'!C32+'Яблоновская ОШ'!C32+'Кызыл-Уюмская ОШ'!C32+'Заозерновская ОШ'!C32+'Советская ОШ'!C32+'Баймурзинская ОШ'!C32+'Макпальская ОШ'!C32+'Заураловская ОШ'!C32+'Мамайская ОШ'!C32+'Кенащинская СШ'!C32+'Бирсуатская СШ'!C32+'Когамская СШ'!C32+'Буландинская СШ'!C32+'Енбекшильдерская СШ'!C32+'Саулинская СШ'!C32+'Кудку агашСШ'!C32+'Невская СШ'!C32+'Амангельдинская СШ'!C32+'Донская СШ'!C32+'Макинская СШ'!C32+'Казгородокска СШ '!C32</f>
        <v>127107.79999999999</v>
      </c>
      <c r="D32" s="68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18893.8</v>
      </c>
      <c r="E32" s="68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18477.8</v>
      </c>
      <c r="F32" s="85">
        <v>64704</v>
      </c>
      <c r="G32" s="86">
        <f t="shared" si="2"/>
        <v>62403.799999999988</v>
      </c>
    </row>
    <row r="33" spans="1:7" ht="54" customHeight="1" x14ac:dyDescent="0.3">
      <c r="A33" s="12" t="s">
        <v>9</v>
      </c>
      <c r="B33" s="6" t="s">
        <v>2</v>
      </c>
      <c r="C33" s="87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126654.3</v>
      </c>
      <c r="D33" s="87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63478.15</v>
      </c>
      <c r="E33" s="87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63478.15</v>
      </c>
      <c r="F33" s="87">
        <v>126654</v>
      </c>
      <c r="G33" s="86">
        <f t="shared" si="2"/>
        <v>0.30000000000291038</v>
      </c>
    </row>
    <row r="34" spans="1:7" x14ac:dyDescent="0.3">
      <c r="C34" s="36">
        <f>C33+C32+C31+C30+C29+C15</f>
        <v>2890839.1278400002</v>
      </c>
      <c r="D34" s="36">
        <f t="shared" ref="D34:F34" si="7">D33+D32+D31+D30+D29+D15</f>
        <v>1383472.7478399999</v>
      </c>
      <c r="E34" s="36">
        <f t="shared" si="7"/>
        <v>1329623.415635</v>
      </c>
      <c r="F34" s="36">
        <f t="shared" si="7"/>
        <v>2720556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7" workbookViewId="0">
      <selection activeCell="D36" sqref="D3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7.25" customHeight="1" x14ac:dyDescent="0.3">
      <c r="A4" s="97" t="s">
        <v>44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10</v>
      </c>
      <c r="D11" s="53">
        <v>10</v>
      </c>
      <c r="E11" s="53">
        <v>10</v>
      </c>
    </row>
    <row r="12" spans="1:7" ht="25.5" x14ac:dyDescent="0.3">
      <c r="A12" s="10" t="s">
        <v>24</v>
      </c>
      <c r="B12" s="6" t="s">
        <v>2</v>
      </c>
      <c r="C12" s="19">
        <f>(C13-C32)/C11</f>
        <v>3320.1367079999995</v>
      </c>
      <c r="D12" s="19">
        <f t="shared" ref="D12:E33" si="0">C12</f>
        <v>3320.1367079999995</v>
      </c>
      <c r="E12" s="19">
        <f t="shared" si="0"/>
        <v>3320.1367079999995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33235.367079999996</v>
      </c>
      <c r="D13" s="50">
        <f t="shared" ref="D13:E13" si="1">D15+D29+D30+D33+D31+D32</f>
        <v>8559.3417699999991</v>
      </c>
      <c r="E13" s="50">
        <f t="shared" si="1"/>
        <v>8559.3417699999991</v>
      </c>
    </row>
    <row r="14" spans="1:7" x14ac:dyDescent="0.3">
      <c r="A14" s="8" t="s">
        <v>0</v>
      </c>
      <c r="B14" s="9"/>
      <c r="C14" s="19"/>
      <c r="D14" s="19">
        <f t="shared" si="0"/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0">
        <f>C20+C26</f>
        <v>26500.6</v>
      </c>
      <c r="D15" s="50">
        <f t="shared" ref="D15:E15" si="2">D20+D26</f>
        <v>6625.15</v>
      </c>
      <c r="E15" s="50">
        <f t="shared" si="2"/>
        <v>6625.15</v>
      </c>
    </row>
    <row r="16" spans="1:7" x14ac:dyDescent="0.3">
      <c r="A16" s="8" t="s">
        <v>1</v>
      </c>
      <c r="B16" s="9"/>
      <c r="C16" s="19"/>
      <c r="D16" s="19">
        <f t="shared" si="0"/>
        <v>0</v>
      </c>
      <c r="E16" s="19"/>
    </row>
    <row r="17" spans="1:5" s="23" customFormat="1" ht="25.5" x14ac:dyDescent="0.3">
      <c r="A17" s="26" t="s">
        <v>30</v>
      </c>
      <c r="B17" s="21" t="s">
        <v>2</v>
      </c>
      <c r="C17" s="44"/>
      <c r="D17" s="19">
        <f t="shared" si="0"/>
        <v>0</v>
      </c>
      <c r="E17" s="19"/>
    </row>
    <row r="18" spans="1:5" s="23" customFormat="1" x14ac:dyDescent="0.3">
      <c r="A18" s="27" t="s">
        <v>4</v>
      </c>
      <c r="B18" s="28" t="s">
        <v>3</v>
      </c>
      <c r="C18" s="45"/>
      <c r="D18" s="19">
        <f t="shared" si="0"/>
        <v>0</v>
      </c>
      <c r="E18" s="19"/>
    </row>
    <row r="19" spans="1:5" s="23" customFormat="1" ht="21.95" customHeight="1" x14ac:dyDescent="0.3">
      <c r="A19" s="27" t="s">
        <v>26</v>
      </c>
      <c r="B19" s="21" t="s">
        <v>27</v>
      </c>
      <c r="C19" s="44"/>
      <c r="D19" s="19">
        <f t="shared" si="0"/>
        <v>0</v>
      </c>
      <c r="E19" s="19"/>
    </row>
    <row r="20" spans="1:5" s="23" customFormat="1" ht="25.5" x14ac:dyDescent="0.3">
      <c r="A20" s="20" t="s">
        <v>31</v>
      </c>
      <c r="B20" s="58" t="s">
        <v>2</v>
      </c>
      <c r="C20" s="59">
        <v>21811.200000000001</v>
      </c>
      <c r="D20" s="50">
        <f>C20/4</f>
        <v>5452.8</v>
      </c>
      <c r="E20" s="50">
        <f t="shared" si="0"/>
        <v>5452.8</v>
      </c>
    </row>
    <row r="21" spans="1:5" s="23" customFormat="1" x14ac:dyDescent="0.3">
      <c r="A21" s="27" t="s">
        <v>4</v>
      </c>
      <c r="B21" s="28" t="s">
        <v>3</v>
      </c>
      <c r="C21" s="45">
        <v>7.9</v>
      </c>
      <c r="D21" s="19">
        <f t="shared" si="0"/>
        <v>7.9</v>
      </c>
      <c r="E21" s="19">
        <f t="shared" si="0"/>
        <v>7.9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230075.94936708861</v>
      </c>
      <c r="D22" s="44">
        <f>D20/3/D21*1000</f>
        <v>230075.94936708861</v>
      </c>
      <c r="E22" s="44">
        <f>E20/3/E21*1000</f>
        <v>230075.94936708861</v>
      </c>
    </row>
    <row r="23" spans="1:5" ht="39" x14ac:dyDescent="0.3">
      <c r="A23" s="14" t="s">
        <v>25</v>
      </c>
      <c r="B23" s="6" t="s">
        <v>2</v>
      </c>
      <c r="C23" s="44"/>
      <c r="D23" s="19">
        <f t="shared" si="0"/>
        <v>0</v>
      </c>
      <c r="E23" s="19"/>
    </row>
    <row r="24" spans="1:5" x14ac:dyDescent="0.3">
      <c r="A24" s="10" t="s">
        <v>4</v>
      </c>
      <c r="B24" s="11" t="s">
        <v>3</v>
      </c>
      <c r="C24" s="45"/>
      <c r="D24" s="19">
        <f t="shared" si="0"/>
        <v>0</v>
      </c>
      <c r="E24" s="19"/>
    </row>
    <row r="25" spans="1:5" ht="21.95" customHeight="1" x14ac:dyDescent="0.3">
      <c r="A25" s="10" t="s">
        <v>26</v>
      </c>
      <c r="B25" s="6" t="s">
        <v>27</v>
      </c>
      <c r="C25" s="44"/>
      <c r="D25" s="19">
        <f t="shared" si="0"/>
        <v>0</v>
      </c>
      <c r="E25" s="19"/>
    </row>
    <row r="26" spans="1:5" ht="25.5" x14ac:dyDescent="0.3">
      <c r="A26" s="5" t="s">
        <v>23</v>
      </c>
      <c r="B26" s="57" t="s">
        <v>2</v>
      </c>
      <c r="C26" s="59">
        <v>4689.3999999999996</v>
      </c>
      <c r="D26" s="50">
        <f>C26/4</f>
        <v>1172.3499999999999</v>
      </c>
      <c r="E26" s="50">
        <f>D26</f>
        <v>1172.3499999999999</v>
      </c>
    </row>
    <row r="27" spans="1:5" x14ac:dyDescent="0.3">
      <c r="A27" s="10" t="s">
        <v>4</v>
      </c>
      <c r="B27" s="11" t="s">
        <v>3</v>
      </c>
      <c r="C27" s="45">
        <v>6</v>
      </c>
      <c r="D27" s="19">
        <f t="shared" si="0"/>
        <v>6</v>
      </c>
      <c r="E27" s="19">
        <f t="shared" si="0"/>
        <v>6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65130.555555555547</v>
      </c>
      <c r="D28" s="44">
        <f t="shared" ref="D28:E28" si="3">D26/12/D27*1000</f>
        <v>16282.638888888887</v>
      </c>
      <c r="E28" s="44">
        <f t="shared" si="3"/>
        <v>16282.638888888887</v>
      </c>
    </row>
    <row r="29" spans="1:5" ht="25.5" x14ac:dyDescent="0.3">
      <c r="A29" s="5" t="s">
        <v>5</v>
      </c>
      <c r="B29" s="6" t="s">
        <v>2</v>
      </c>
      <c r="C29" s="50">
        <f>C15*11.18%</f>
        <v>2962.7670799999996</v>
      </c>
      <c r="D29" s="50">
        <f t="shared" ref="D29:E29" si="4">D15*11.18%</f>
        <v>740.69176999999991</v>
      </c>
      <c r="E29" s="50">
        <f t="shared" si="4"/>
        <v>740.69176999999991</v>
      </c>
    </row>
    <row r="30" spans="1:5" ht="36.75" x14ac:dyDescent="0.3">
      <c r="A30" s="12" t="s">
        <v>6</v>
      </c>
      <c r="B30" s="6" t="s">
        <v>2</v>
      </c>
      <c r="C30" s="50">
        <v>1547</v>
      </c>
      <c r="D30" s="50">
        <f>C30/4</f>
        <v>386.75</v>
      </c>
      <c r="E30" s="50">
        <f t="shared" si="0"/>
        <v>386.75</v>
      </c>
    </row>
    <row r="31" spans="1:5" ht="25.5" x14ac:dyDescent="0.3">
      <c r="A31" s="12" t="s">
        <v>7</v>
      </c>
      <c r="B31" s="6" t="s">
        <v>2</v>
      </c>
      <c r="C31" s="19">
        <v>300</v>
      </c>
      <c r="D31" s="19">
        <f t="shared" si="0"/>
        <v>300</v>
      </c>
      <c r="E31" s="19">
        <f t="shared" si="0"/>
        <v>300</v>
      </c>
    </row>
    <row r="32" spans="1:5" ht="36.75" x14ac:dyDescent="0.3">
      <c r="A32" s="12" t="s">
        <v>8</v>
      </c>
      <c r="B32" s="6" t="s">
        <v>2</v>
      </c>
      <c r="C32" s="19">
        <v>34</v>
      </c>
      <c r="D32" s="19">
        <f t="shared" si="0"/>
        <v>34</v>
      </c>
      <c r="E32" s="19">
        <f t="shared" si="0"/>
        <v>34</v>
      </c>
    </row>
    <row r="33" spans="1:5" ht="38.25" customHeight="1" x14ac:dyDescent="0.3">
      <c r="A33" s="12" t="s">
        <v>9</v>
      </c>
      <c r="B33" s="6" t="s">
        <v>2</v>
      </c>
      <c r="C33" s="50">
        <v>1891</v>
      </c>
      <c r="D33" s="50">
        <f>C33/4</f>
        <v>472.75</v>
      </c>
      <c r="E33" s="50">
        <f t="shared" si="0"/>
        <v>472.75</v>
      </c>
    </row>
    <row r="34" spans="1:5" x14ac:dyDescent="0.3">
      <c r="C34" s="18">
        <f>C33+C32+C31+C30+C29+C15</f>
        <v>33235.367079999996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4" workbookViewId="0">
      <selection activeCell="F32" sqref="F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69</v>
      </c>
      <c r="B2" s="91"/>
      <c r="C2" s="91"/>
      <c r="D2" s="91"/>
      <c r="E2" s="91"/>
    </row>
    <row r="3" spans="1:7" x14ac:dyDescent="0.3">
      <c r="A3" s="1"/>
    </row>
    <row r="4" spans="1:7" ht="51" customHeight="1" x14ac:dyDescent="0.3">
      <c r="A4" s="97" t="s">
        <v>43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21</v>
      </c>
      <c r="D11" s="53">
        <v>21</v>
      </c>
      <c r="E11" s="53">
        <v>21</v>
      </c>
    </row>
    <row r="12" spans="1:7" ht="25.5" x14ac:dyDescent="0.3">
      <c r="A12" s="10" t="s">
        <v>24</v>
      </c>
      <c r="B12" s="6" t="s">
        <v>2</v>
      </c>
      <c r="C12" s="19">
        <f>(C13-C32)/C11</f>
        <v>1987.3527276190475</v>
      </c>
      <c r="D12" s="19">
        <f t="shared" ref="D12:E12" si="0">(D13-D32)/D11</f>
        <v>559.76675333333333</v>
      </c>
      <c r="E12" s="19">
        <f t="shared" si="0"/>
        <v>559.76675333333333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41768.407279999999</v>
      </c>
      <c r="D13" s="50">
        <f t="shared" ref="D13:E13" si="1">D15+D29+D30+D33+D31+D32</f>
        <v>11789.10182</v>
      </c>
      <c r="E13" s="50">
        <f t="shared" si="1"/>
        <v>11789.10182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0">
        <f>C20+C26</f>
        <v>34139.599999999999</v>
      </c>
      <c r="D15" s="50">
        <f t="shared" ref="D15:E15" si="3">D20+D26</f>
        <v>8534.9</v>
      </c>
      <c r="E15" s="50">
        <f t="shared" si="3"/>
        <v>8534.9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0" t="s">
        <v>30</v>
      </c>
      <c r="B17" s="21" t="s">
        <v>2</v>
      </c>
      <c r="C17" s="35"/>
      <c r="D17" s="19">
        <f t="shared" si="2"/>
        <v>0</v>
      </c>
      <c r="E17" s="19"/>
    </row>
    <row r="18" spans="1:5" s="23" customFormat="1" x14ac:dyDescent="0.3">
      <c r="A18" s="27" t="s">
        <v>4</v>
      </c>
      <c r="B18" s="28" t="s">
        <v>3</v>
      </c>
      <c r="C18" s="42"/>
      <c r="D18" s="19">
        <f t="shared" si="2"/>
        <v>0</v>
      </c>
      <c r="E18" s="19"/>
    </row>
    <row r="19" spans="1:5" s="23" customFormat="1" ht="21.95" customHeight="1" x14ac:dyDescent="0.3">
      <c r="A19" s="27" t="s">
        <v>26</v>
      </c>
      <c r="B19" s="21" t="s">
        <v>27</v>
      </c>
      <c r="C19" s="35"/>
      <c r="D19" s="19">
        <f t="shared" si="2"/>
        <v>0</v>
      </c>
      <c r="E19" s="19"/>
    </row>
    <row r="20" spans="1:5" s="23" customFormat="1" ht="25.5" x14ac:dyDescent="0.3">
      <c r="A20" s="20" t="s">
        <v>31</v>
      </c>
      <c r="B20" s="21" t="s">
        <v>2</v>
      </c>
      <c r="C20" s="60">
        <v>27095.9</v>
      </c>
      <c r="D20" s="50">
        <f>C20/4</f>
        <v>6773.9750000000004</v>
      </c>
      <c r="E20" s="50">
        <f>D20</f>
        <v>6773.9750000000004</v>
      </c>
    </row>
    <row r="21" spans="1:5" s="23" customFormat="1" x14ac:dyDescent="0.3">
      <c r="A21" s="27" t="s">
        <v>4</v>
      </c>
      <c r="B21" s="28" t="s">
        <v>3</v>
      </c>
      <c r="C21" s="42">
        <v>10.1</v>
      </c>
      <c r="D21" s="19">
        <f t="shared" si="2"/>
        <v>10.1</v>
      </c>
      <c r="E21" s="19">
        <f t="shared" si="2"/>
        <v>10.1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223563.53135313536</v>
      </c>
      <c r="D22" s="35">
        <f>D20/3/D21*1000</f>
        <v>223563.53135313536</v>
      </c>
      <c r="E22" s="35">
        <f>E20/3/E21*1000</f>
        <v>223563.53135313536</v>
      </c>
    </row>
    <row r="23" spans="1:5" ht="39" x14ac:dyDescent="0.3">
      <c r="A23" s="12" t="s">
        <v>37</v>
      </c>
      <c r="B23" s="57" t="s">
        <v>2</v>
      </c>
      <c r="C23" s="60"/>
      <c r="D23" s="50">
        <f t="shared" si="2"/>
        <v>0</v>
      </c>
      <c r="E23" s="50"/>
    </row>
    <row r="24" spans="1:5" x14ac:dyDescent="0.3">
      <c r="A24" s="10" t="s">
        <v>4</v>
      </c>
      <c r="B24" s="11" t="s">
        <v>3</v>
      </c>
      <c r="C24" s="42"/>
      <c r="D24" s="19">
        <f t="shared" si="2"/>
        <v>0</v>
      </c>
      <c r="E24" s="19">
        <f t="shared" si="2"/>
        <v>0</v>
      </c>
    </row>
    <row r="25" spans="1:5" ht="21.95" customHeight="1" x14ac:dyDescent="0.3">
      <c r="A25" s="10" t="s">
        <v>26</v>
      </c>
      <c r="B25" s="6" t="s">
        <v>27</v>
      </c>
      <c r="C25" s="35"/>
      <c r="D25" s="19">
        <f t="shared" si="2"/>
        <v>0</v>
      </c>
      <c r="E25" s="19">
        <f t="shared" si="2"/>
        <v>0</v>
      </c>
    </row>
    <row r="26" spans="1:5" ht="25.5" x14ac:dyDescent="0.3">
      <c r="A26" s="5" t="s">
        <v>23</v>
      </c>
      <c r="B26" s="57" t="s">
        <v>2</v>
      </c>
      <c r="C26" s="60">
        <v>7043.7</v>
      </c>
      <c r="D26" s="50">
        <f>C26/4</f>
        <v>1760.925</v>
      </c>
      <c r="E26" s="50">
        <f t="shared" si="2"/>
        <v>1760.925</v>
      </c>
    </row>
    <row r="27" spans="1:5" x14ac:dyDescent="0.3">
      <c r="A27" s="10" t="s">
        <v>4</v>
      </c>
      <c r="B27" s="11" t="s">
        <v>3</v>
      </c>
      <c r="C27" s="42">
        <v>9</v>
      </c>
      <c r="D27" s="19">
        <f t="shared" si="2"/>
        <v>9</v>
      </c>
      <c r="E27" s="19">
        <f t="shared" si="2"/>
        <v>9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65219.444444444445</v>
      </c>
      <c r="D28" s="19">
        <f t="shared" si="2"/>
        <v>65219.444444444445</v>
      </c>
      <c r="E28" s="19">
        <f t="shared" si="2"/>
        <v>65219.444444444445</v>
      </c>
    </row>
    <row r="29" spans="1:5" ht="25.5" x14ac:dyDescent="0.3">
      <c r="A29" s="5" t="s">
        <v>5</v>
      </c>
      <c r="B29" s="57" t="s">
        <v>2</v>
      </c>
      <c r="C29" s="50">
        <f>C15*11.18%</f>
        <v>3816.8072799999995</v>
      </c>
      <c r="D29" s="50">
        <f t="shared" ref="D29:E29" si="4">D15*11.18%</f>
        <v>954.20181999999988</v>
      </c>
      <c r="E29" s="50">
        <f t="shared" si="4"/>
        <v>954.20181999999988</v>
      </c>
    </row>
    <row r="30" spans="1:5" ht="36.75" x14ac:dyDescent="0.3">
      <c r="A30" s="12" t="s">
        <v>6</v>
      </c>
      <c r="B30" s="6" t="s">
        <v>2</v>
      </c>
      <c r="C30" s="50">
        <v>1616</v>
      </c>
      <c r="D30" s="50">
        <f>C30/4</f>
        <v>404</v>
      </c>
      <c r="E30" s="50">
        <f t="shared" si="2"/>
        <v>404</v>
      </c>
    </row>
    <row r="31" spans="1:5" ht="25.5" x14ac:dyDescent="0.3">
      <c r="A31" s="12" t="s">
        <v>7</v>
      </c>
      <c r="B31" s="6" t="s">
        <v>2</v>
      </c>
      <c r="C31" s="19">
        <v>300</v>
      </c>
      <c r="D31" s="19"/>
      <c r="E31" s="50">
        <f t="shared" si="2"/>
        <v>0</v>
      </c>
    </row>
    <row r="32" spans="1:5" ht="36.75" x14ac:dyDescent="0.3">
      <c r="A32" s="12" t="s">
        <v>8</v>
      </c>
      <c r="B32" s="6" t="s">
        <v>2</v>
      </c>
      <c r="C32" s="19">
        <v>34</v>
      </c>
      <c r="D32" s="19">
        <f t="shared" si="2"/>
        <v>34</v>
      </c>
      <c r="E32" s="50">
        <f t="shared" si="2"/>
        <v>34</v>
      </c>
    </row>
    <row r="33" spans="1:5" ht="38.25" customHeight="1" x14ac:dyDescent="0.3">
      <c r="A33" s="12" t="s">
        <v>9</v>
      </c>
      <c r="B33" s="6" t="s">
        <v>2</v>
      </c>
      <c r="C33" s="50">
        <v>1862</v>
      </c>
      <c r="D33" s="50">
        <f t="shared" si="2"/>
        <v>1862</v>
      </c>
      <c r="E33" s="50">
        <f t="shared" si="2"/>
        <v>1862</v>
      </c>
    </row>
    <row r="34" spans="1:5" x14ac:dyDescent="0.3">
      <c r="C34" s="18">
        <f>C33+C32+C31+C30+C29+C15</f>
        <v>41768.407279999999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7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8" customWidth="1"/>
    <col min="4" max="4" width="13.5703125" style="18" customWidth="1"/>
    <col min="5" max="5" width="15.85546875" style="18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40</v>
      </c>
      <c r="B2" s="91"/>
      <c r="C2" s="91"/>
      <c r="D2" s="91"/>
      <c r="E2" s="91"/>
    </row>
    <row r="3" spans="1:7" x14ac:dyDescent="0.3">
      <c r="A3" s="1"/>
    </row>
    <row r="4" spans="1:7" x14ac:dyDescent="0.3">
      <c r="A4" s="92" t="s">
        <v>34</v>
      </c>
      <c r="B4" s="92"/>
      <c r="C4" s="92"/>
      <c r="D4" s="92"/>
      <c r="E4" s="92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39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/>
      <c r="D11" s="52">
        <f>C11</f>
        <v>0</v>
      </c>
      <c r="E11" s="52">
        <f>D11</f>
        <v>0</v>
      </c>
    </row>
    <row r="12" spans="1:7" ht="25.5" x14ac:dyDescent="0.3">
      <c r="A12" s="10" t="s">
        <v>24</v>
      </c>
      <c r="B12" s="6" t="s">
        <v>2</v>
      </c>
      <c r="C12" s="19" t="e">
        <f>(C13-C32)/C11</f>
        <v>#DIV/0!</v>
      </c>
      <c r="D12" s="19" t="e">
        <f t="shared" ref="D12" si="0">(D13-D32)/D11</f>
        <v>#DIV/0!</v>
      </c>
      <c r="E12" s="19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50"/>
      <c r="D13" s="65">
        <f>C13</f>
        <v>0</v>
      </c>
      <c r="E13" s="65">
        <f>D13</f>
        <v>0</v>
      </c>
      <c r="F13" s="18"/>
    </row>
    <row r="14" spans="1:7" x14ac:dyDescent="0.3">
      <c r="A14" s="8" t="s">
        <v>0</v>
      </c>
      <c r="B14" s="9"/>
      <c r="C14" s="19">
        <v>0</v>
      </c>
      <c r="D14" s="19">
        <v>0</v>
      </c>
      <c r="E14" s="19">
        <v>0</v>
      </c>
      <c r="G14" s="18"/>
    </row>
    <row r="15" spans="1:7" s="23" customFormat="1" ht="25.5" x14ac:dyDescent="0.3">
      <c r="A15" s="20" t="s">
        <v>12</v>
      </c>
      <c r="B15" s="21" t="s">
        <v>2</v>
      </c>
      <c r="C15" s="50"/>
      <c r="D15" s="60">
        <f>C15</f>
        <v>0</v>
      </c>
      <c r="E15" s="60">
        <f>D15</f>
        <v>0</v>
      </c>
    </row>
    <row r="16" spans="1:7" s="23" customFormat="1" x14ac:dyDescent="0.3">
      <c r="A16" s="24" t="s">
        <v>1</v>
      </c>
      <c r="B16" s="25"/>
      <c r="C16" s="35">
        <v>0</v>
      </c>
      <c r="D16" s="35">
        <v>0</v>
      </c>
      <c r="E16" s="35">
        <v>0</v>
      </c>
    </row>
    <row r="17" spans="1:8" s="23" customFormat="1" ht="25.5" x14ac:dyDescent="0.3">
      <c r="A17" s="20" t="s">
        <v>30</v>
      </c>
      <c r="B17" s="21" t="s">
        <v>2</v>
      </c>
      <c r="C17" s="60"/>
      <c r="D17" s="60">
        <v>5500</v>
      </c>
      <c r="E17" s="60">
        <v>5500</v>
      </c>
    </row>
    <row r="18" spans="1:8" s="23" customFormat="1" x14ac:dyDescent="0.3">
      <c r="A18" s="27" t="s">
        <v>4</v>
      </c>
      <c r="B18" s="28" t="s">
        <v>3</v>
      </c>
      <c r="C18" s="35"/>
      <c r="D18" s="35"/>
      <c r="E18" s="35"/>
      <c r="F18" s="23" t="s">
        <v>32</v>
      </c>
      <c r="G18" s="23" t="s">
        <v>32</v>
      </c>
    </row>
    <row r="19" spans="1:8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ref="D19:E33" si="2">C19</f>
        <v>#DIV/0!</v>
      </c>
      <c r="E19" s="35" t="e">
        <f t="shared" si="2"/>
        <v>#DIV/0!</v>
      </c>
    </row>
    <row r="20" spans="1:8" s="23" customFormat="1" ht="25.5" x14ac:dyDescent="0.3">
      <c r="A20" s="20" t="s">
        <v>31</v>
      </c>
      <c r="B20" s="21" t="s">
        <v>2</v>
      </c>
      <c r="C20" s="60"/>
      <c r="D20" s="60">
        <f t="shared" si="2"/>
        <v>0</v>
      </c>
      <c r="E20" s="60">
        <f t="shared" si="2"/>
        <v>0</v>
      </c>
    </row>
    <row r="21" spans="1:8" s="23" customFormat="1" x14ac:dyDescent="0.3">
      <c r="A21" s="27" t="s">
        <v>4</v>
      </c>
      <c r="B21" s="28" t="s">
        <v>3</v>
      </c>
      <c r="C21" s="35"/>
      <c r="D21" s="35">
        <f t="shared" si="2"/>
        <v>0</v>
      </c>
      <c r="E21" s="35">
        <f t="shared" si="2"/>
        <v>0</v>
      </c>
      <c r="G21" s="23" t="s">
        <v>32</v>
      </c>
      <c r="H21" s="23" t="s">
        <v>32</v>
      </c>
    </row>
    <row r="22" spans="1:8" s="23" customFormat="1" ht="21.95" customHeight="1" x14ac:dyDescent="0.3">
      <c r="A22" s="27" t="s">
        <v>26</v>
      </c>
      <c r="B22" s="21" t="s">
        <v>27</v>
      </c>
      <c r="C22" s="35" t="e">
        <f>C20/12/C21*1000</f>
        <v>#DIV/0!</v>
      </c>
      <c r="D22" s="35" t="e">
        <f t="shared" si="2"/>
        <v>#DIV/0!</v>
      </c>
      <c r="E22" s="35" t="e">
        <f t="shared" si="2"/>
        <v>#DIV/0!</v>
      </c>
    </row>
    <row r="23" spans="1:8" s="23" customFormat="1" ht="39" x14ac:dyDescent="0.3">
      <c r="A23" s="29" t="s">
        <v>37</v>
      </c>
      <c r="B23" s="21" t="s">
        <v>2</v>
      </c>
      <c r="C23" s="60"/>
      <c r="D23" s="60">
        <f t="shared" si="2"/>
        <v>0</v>
      </c>
      <c r="E23" s="60">
        <f t="shared" si="2"/>
        <v>0</v>
      </c>
    </row>
    <row r="24" spans="1:8" s="23" customFormat="1" x14ac:dyDescent="0.3">
      <c r="A24" s="27" t="s">
        <v>4</v>
      </c>
      <c r="B24" s="28" t="s">
        <v>3</v>
      </c>
      <c r="C24" s="35"/>
      <c r="D24" s="35">
        <f t="shared" si="2"/>
        <v>0</v>
      </c>
      <c r="E24" s="35">
        <f t="shared" si="2"/>
        <v>0</v>
      </c>
    </row>
    <row r="25" spans="1:8" s="23" customFormat="1" ht="21.95" customHeight="1" x14ac:dyDescent="0.3">
      <c r="A25" s="27" t="s">
        <v>26</v>
      </c>
      <c r="B25" s="21" t="s">
        <v>27</v>
      </c>
      <c r="C25" s="35" t="e">
        <f>C23/C24/12*1000</f>
        <v>#DIV/0!</v>
      </c>
      <c r="D25" s="35" t="e">
        <f t="shared" si="2"/>
        <v>#DIV/0!</v>
      </c>
      <c r="E25" s="35" t="e">
        <f t="shared" si="2"/>
        <v>#DIV/0!</v>
      </c>
    </row>
    <row r="26" spans="1:8" s="23" customFormat="1" ht="25.5" x14ac:dyDescent="0.3">
      <c r="A26" s="20" t="s">
        <v>23</v>
      </c>
      <c r="B26" s="21" t="s">
        <v>2</v>
      </c>
      <c r="C26" s="60"/>
      <c r="D26" s="60">
        <f t="shared" si="2"/>
        <v>0</v>
      </c>
      <c r="E26" s="60">
        <f t="shared" si="2"/>
        <v>0</v>
      </c>
    </row>
    <row r="27" spans="1:8" s="23" customFormat="1" x14ac:dyDescent="0.3">
      <c r="A27" s="27" t="s">
        <v>4</v>
      </c>
      <c r="B27" s="28" t="s">
        <v>3</v>
      </c>
      <c r="C27" s="35"/>
      <c r="D27" s="35">
        <f t="shared" si="2"/>
        <v>0</v>
      </c>
      <c r="E27" s="35">
        <f t="shared" si="2"/>
        <v>0</v>
      </c>
    </row>
    <row r="28" spans="1:8" s="23" customFormat="1" ht="21.95" customHeight="1" x14ac:dyDescent="0.3">
      <c r="A28" s="27" t="s">
        <v>26</v>
      </c>
      <c r="B28" s="21" t="s">
        <v>27</v>
      </c>
      <c r="C28" s="35" t="e">
        <f>C26/12/C27*1000</f>
        <v>#DIV/0!</v>
      </c>
      <c r="D28" s="35" t="e">
        <f t="shared" si="2"/>
        <v>#DIV/0!</v>
      </c>
      <c r="E28" s="35" t="e">
        <f t="shared" si="2"/>
        <v>#DIV/0!</v>
      </c>
    </row>
    <row r="29" spans="1:8" s="23" customFormat="1" ht="25.5" x14ac:dyDescent="0.3">
      <c r="A29" s="20" t="s">
        <v>5</v>
      </c>
      <c r="B29" s="21" t="s">
        <v>2</v>
      </c>
      <c r="C29" s="50"/>
      <c r="D29" s="50">
        <f t="shared" si="2"/>
        <v>0</v>
      </c>
      <c r="E29" s="50">
        <f t="shared" si="2"/>
        <v>0</v>
      </c>
    </row>
    <row r="30" spans="1:8" s="23" customFormat="1" ht="36.75" x14ac:dyDescent="0.3">
      <c r="A30" s="29" t="s">
        <v>6</v>
      </c>
      <c r="B30" s="21" t="s">
        <v>2</v>
      </c>
      <c r="C30" s="60"/>
      <c r="D30" s="60">
        <f t="shared" si="2"/>
        <v>0</v>
      </c>
      <c r="E30" s="60">
        <f t="shared" si="2"/>
        <v>0</v>
      </c>
    </row>
    <row r="31" spans="1:8" ht="25.5" x14ac:dyDescent="0.3">
      <c r="A31" s="12" t="s">
        <v>7</v>
      </c>
      <c r="B31" s="6" t="s">
        <v>2</v>
      </c>
      <c r="C31" s="50"/>
      <c r="D31" s="60">
        <f t="shared" si="2"/>
        <v>0</v>
      </c>
      <c r="E31" s="60">
        <f t="shared" si="2"/>
        <v>0</v>
      </c>
    </row>
    <row r="32" spans="1:8" ht="36.75" x14ac:dyDescent="0.3">
      <c r="A32" s="12" t="s">
        <v>8</v>
      </c>
      <c r="B32" s="6" t="s">
        <v>2</v>
      </c>
      <c r="C32" s="50"/>
      <c r="D32" s="60">
        <v>0</v>
      </c>
      <c r="E32" s="60">
        <v>0</v>
      </c>
    </row>
    <row r="33" spans="1:5" ht="38.25" customHeight="1" x14ac:dyDescent="0.3">
      <c r="A33" s="12" t="s">
        <v>9</v>
      </c>
      <c r="B33" s="6" t="s">
        <v>2</v>
      </c>
      <c r="C33" s="50"/>
      <c r="D33" s="60">
        <f t="shared" si="2"/>
        <v>0</v>
      </c>
      <c r="E33" s="60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40</v>
      </c>
      <c r="B2" s="91"/>
      <c r="C2" s="91"/>
      <c r="D2" s="91"/>
      <c r="E2" s="91"/>
    </row>
    <row r="3" spans="1:7" x14ac:dyDescent="0.3">
      <c r="A3" s="1"/>
    </row>
    <row r="4" spans="1:7" ht="44.25" customHeight="1" x14ac:dyDescent="0.3">
      <c r="A4" s="97" t="s">
        <v>35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39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34" t="s">
        <v>14</v>
      </c>
    </row>
    <row r="11" spans="1:7" x14ac:dyDescent="0.3">
      <c r="A11" s="5" t="s">
        <v>21</v>
      </c>
      <c r="B11" s="6" t="s">
        <v>10</v>
      </c>
      <c r="C11" s="52"/>
      <c r="D11" s="52"/>
      <c r="E11" s="52"/>
      <c r="F11" s="23"/>
    </row>
    <row r="12" spans="1:7" ht="25.5" x14ac:dyDescent="0.3">
      <c r="A12" s="10" t="s">
        <v>24</v>
      </c>
      <c r="B12" s="6" t="s">
        <v>2</v>
      </c>
      <c r="C12" s="35" t="e">
        <f>(C13-C32)/C11</f>
        <v>#DIV/0!</v>
      </c>
      <c r="D12" s="35" t="e">
        <f t="shared" ref="D12:E33" si="0">C12</f>
        <v>#DIV/0!</v>
      </c>
      <c r="E12" s="35" t="e">
        <f t="shared" si="0"/>
        <v>#DIV/0!</v>
      </c>
      <c r="F12" s="23"/>
    </row>
    <row r="13" spans="1:7" ht="25.5" x14ac:dyDescent="0.3">
      <c r="A13" s="5" t="s">
        <v>11</v>
      </c>
      <c r="B13" s="6" t="s">
        <v>2</v>
      </c>
      <c r="C13" s="50"/>
      <c r="D13" s="60">
        <f t="shared" si="0"/>
        <v>0</v>
      </c>
      <c r="E13" s="60">
        <f t="shared" si="0"/>
        <v>0</v>
      </c>
      <c r="F13" s="23"/>
    </row>
    <row r="14" spans="1:7" x14ac:dyDescent="0.3">
      <c r="A14" s="8" t="s">
        <v>0</v>
      </c>
      <c r="B14" s="9"/>
      <c r="C14" s="35">
        <v>0</v>
      </c>
      <c r="D14" s="35">
        <f t="shared" si="0"/>
        <v>0</v>
      </c>
      <c r="E14" s="35">
        <f t="shared" si="0"/>
        <v>0</v>
      </c>
      <c r="F14" s="23"/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0</v>
      </c>
      <c r="D15" s="60">
        <f t="shared" si="0"/>
        <v>0</v>
      </c>
      <c r="E15" s="60">
        <f t="shared" si="0"/>
        <v>0</v>
      </c>
      <c r="F15" s="23"/>
    </row>
    <row r="16" spans="1:7" x14ac:dyDescent="0.3">
      <c r="A16" s="8" t="s">
        <v>1</v>
      </c>
      <c r="B16" s="9"/>
      <c r="C16" s="35">
        <v>0</v>
      </c>
      <c r="D16" s="35">
        <f t="shared" si="0"/>
        <v>0</v>
      </c>
      <c r="E16" s="35">
        <f t="shared" si="0"/>
        <v>0</v>
      </c>
      <c r="F16" s="23"/>
    </row>
    <row r="17" spans="1:6" s="23" customFormat="1" ht="25.5" x14ac:dyDescent="0.3">
      <c r="A17" s="20" t="s">
        <v>30</v>
      </c>
      <c r="B17" s="21" t="s">
        <v>2</v>
      </c>
      <c r="C17" s="60"/>
      <c r="D17" s="60">
        <f t="shared" si="0"/>
        <v>0</v>
      </c>
      <c r="E17" s="60">
        <f t="shared" si="0"/>
        <v>0</v>
      </c>
    </row>
    <row r="18" spans="1:6" s="23" customFormat="1" x14ac:dyDescent="0.3">
      <c r="A18" s="27" t="s">
        <v>4</v>
      </c>
      <c r="B18" s="28" t="s">
        <v>3</v>
      </c>
      <c r="C18" s="35"/>
      <c r="D18" s="35"/>
      <c r="E18" s="35"/>
    </row>
    <row r="19" spans="1:6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si="0"/>
        <v>#DIV/0!</v>
      </c>
      <c r="E19" s="35" t="e">
        <f t="shared" si="0"/>
        <v>#DIV/0!</v>
      </c>
    </row>
    <row r="20" spans="1:6" s="23" customFormat="1" ht="25.5" x14ac:dyDescent="0.3">
      <c r="A20" s="20" t="s">
        <v>31</v>
      </c>
      <c r="B20" s="21" t="s">
        <v>2</v>
      </c>
      <c r="C20" s="60"/>
      <c r="D20" s="60">
        <f t="shared" si="0"/>
        <v>0</v>
      </c>
      <c r="E20" s="60">
        <f t="shared" si="0"/>
        <v>0</v>
      </c>
    </row>
    <row r="21" spans="1:6" x14ac:dyDescent="0.3">
      <c r="A21" s="10" t="s">
        <v>4</v>
      </c>
      <c r="B21" s="11" t="s">
        <v>3</v>
      </c>
      <c r="C21" s="35"/>
      <c r="D21" s="35"/>
      <c r="E21" s="35"/>
      <c r="F21" s="23"/>
    </row>
    <row r="22" spans="1:6" ht="21.95" customHeight="1" x14ac:dyDescent="0.3">
      <c r="A22" s="10" t="s">
        <v>26</v>
      </c>
      <c r="B22" s="6" t="s">
        <v>27</v>
      </c>
      <c r="C22" s="35" t="e">
        <f>C20/12/C21*1000</f>
        <v>#DIV/0!</v>
      </c>
      <c r="D22" s="35" t="e">
        <f t="shared" si="0"/>
        <v>#DIV/0!</v>
      </c>
      <c r="E22" s="35" t="e">
        <f t="shared" si="0"/>
        <v>#DIV/0!</v>
      </c>
      <c r="F22" s="23"/>
    </row>
    <row r="23" spans="1:6" ht="39" x14ac:dyDescent="0.3">
      <c r="A23" s="12" t="s">
        <v>37</v>
      </c>
      <c r="B23" s="6" t="s">
        <v>2</v>
      </c>
      <c r="C23" s="60"/>
      <c r="D23" s="60">
        <f t="shared" si="0"/>
        <v>0</v>
      </c>
      <c r="E23" s="60">
        <f t="shared" si="0"/>
        <v>0</v>
      </c>
      <c r="F23" s="23"/>
    </row>
    <row r="24" spans="1:6" x14ac:dyDescent="0.3">
      <c r="A24" s="10" t="s">
        <v>4</v>
      </c>
      <c r="B24" s="11" t="s">
        <v>3</v>
      </c>
      <c r="C24" s="35"/>
      <c r="D24" s="35"/>
      <c r="E24" s="35"/>
    </row>
    <row r="25" spans="1:6" ht="21.95" customHeight="1" x14ac:dyDescent="0.3">
      <c r="A25" s="10" t="s">
        <v>26</v>
      </c>
      <c r="B25" s="6" t="s">
        <v>27</v>
      </c>
      <c r="C25" s="35" t="e">
        <f>C23/C24/12*1000</f>
        <v>#DIV/0!</v>
      </c>
      <c r="D25" s="35" t="e">
        <f t="shared" si="0"/>
        <v>#DIV/0!</v>
      </c>
      <c r="E25" s="35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60"/>
      <c r="D26" s="60">
        <f t="shared" si="0"/>
        <v>0</v>
      </c>
      <c r="E26" s="60">
        <f t="shared" si="0"/>
        <v>0</v>
      </c>
    </row>
    <row r="27" spans="1:6" x14ac:dyDescent="0.3">
      <c r="A27" s="10" t="s">
        <v>4</v>
      </c>
      <c r="B27" s="11" t="s">
        <v>3</v>
      </c>
      <c r="C27" s="35"/>
      <c r="D27" s="35"/>
      <c r="E27" s="35"/>
    </row>
    <row r="28" spans="1:6" ht="21.95" customHeight="1" x14ac:dyDescent="0.3">
      <c r="A28" s="10" t="s">
        <v>26</v>
      </c>
      <c r="B28" s="6" t="s">
        <v>27</v>
      </c>
      <c r="C28" s="35" t="e">
        <f>C26/12/C27*1000</f>
        <v>#DIV/0!</v>
      </c>
      <c r="D28" s="35" t="e">
        <f t="shared" si="0"/>
        <v>#DIV/0!</v>
      </c>
      <c r="E28" s="35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50"/>
      <c r="D29" s="50">
        <f t="shared" si="0"/>
        <v>0</v>
      </c>
      <c r="E29" s="50">
        <f t="shared" si="0"/>
        <v>0</v>
      </c>
    </row>
    <row r="30" spans="1:6" ht="36.75" x14ac:dyDescent="0.3">
      <c r="A30" s="12" t="s">
        <v>6</v>
      </c>
      <c r="B30" s="6" t="s">
        <v>2</v>
      </c>
      <c r="C30" s="60"/>
      <c r="D30" s="60">
        <f t="shared" si="0"/>
        <v>0</v>
      </c>
      <c r="E30" s="60">
        <f t="shared" si="0"/>
        <v>0</v>
      </c>
    </row>
    <row r="31" spans="1:6" ht="25.5" x14ac:dyDescent="0.3">
      <c r="A31" s="12" t="s">
        <v>7</v>
      </c>
      <c r="B31" s="6" t="s">
        <v>2</v>
      </c>
      <c r="C31" s="60"/>
      <c r="D31" s="60">
        <f t="shared" si="0"/>
        <v>0</v>
      </c>
      <c r="E31" s="60">
        <f t="shared" si="0"/>
        <v>0</v>
      </c>
    </row>
    <row r="32" spans="1:6" ht="36.75" x14ac:dyDescent="0.3">
      <c r="A32" s="12" t="s">
        <v>8</v>
      </c>
      <c r="B32" s="6" t="s">
        <v>2</v>
      </c>
      <c r="C32" s="50"/>
      <c r="D32" s="60">
        <f t="shared" si="0"/>
        <v>0</v>
      </c>
      <c r="E32" s="60">
        <f t="shared" si="0"/>
        <v>0</v>
      </c>
    </row>
    <row r="33" spans="1:5" ht="38.25" customHeight="1" x14ac:dyDescent="0.3">
      <c r="A33" s="12" t="s">
        <v>9</v>
      </c>
      <c r="B33" s="6" t="s">
        <v>2</v>
      </c>
      <c r="C33" s="50"/>
      <c r="D33" s="60">
        <f t="shared" si="0"/>
        <v>0</v>
      </c>
      <c r="E33" s="60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29" sqref="C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8" customWidth="1"/>
    <col min="4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55.5" customHeight="1" x14ac:dyDescent="0.3">
      <c r="A4" s="97" t="s">
        <v>66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193</v>
      </c>
      <c r="D11" s="53">
        <f>C11</f>
        <v>193</v>
      </c>
      <c r="E11" s="53">
        <f>D11</f>
        <v>193</v>
      </c>
    </row>
    <row r="12" spans="1:7" ht="25.5" x14ac:dyDescent="0.3">
      <c r="A12" s="10" t="s">
        <v>24</v>
      </c>
      <c r="B12" s="6" t="s">
        <v>2</v>
      </c>
      <c r="C12" s="19">
        <f>(C13-C32)/C11</f>
        <v>1013.4068974093265</v>
      </c>
      <c r="D12" s="19">
        <f t="shared" ref="D12" si="0">(D13-D32)/D11</f>
        <v>507.96536787564764</v>
      </c>
      <c r="E12" s="19">
        <f t="shared" ref="E12" si="1">(E13-E32)/E11</f>
        <v>507.96536787564764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201637.5312</v>
      </c>
      <c r="D13" s="50">
        <f t="shared" ref="D13" si="2">D15+D29+D30+D33+D31+D32</f>
        <v>99087.315999999992</v>
      </c>
      <c r="E13" s="50">
        <f t="shared" ref="E13" si="3">E15+E29+E30+E33+E31+E32</f>
        <v>99087.315999999992</v>
      </c>
    </row>
    <row r="14" spans="1:7" x14ac:dyDescent="0.3">
      <c r="A14" s="8" t="s">
        <v>0</v>
      </c>
      <c r="B14" s="9"/>
      <c r="C14" s="19">
        <v>0</v>
      </c>
      <c r="D14" s="19">
        <f t="shared" ref="D14:D31" si="4">C14</f>
        <v>0</v>
      </c>
      <c r="E14" s="35">
        <f t="shared" ref="E14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161240</v>
      </c>
      <c r="D15" s="50">
        <f>D17+D20+D23+D26</f>
        <v>80620</v>
      </c>
      <c r="E15" s="50">
        <f t="shared" ref="E15" si="6">E17+E20+E23+E26</f>
        <v>80620</v>
      </c>
    </row>
    <row r="16" spans="1:7" x14ac:dyDescent="0.3">
      <c r="A16" s="8" t="s">
        <v>1</v>
      </c>
      <c r="B16" s="9"/>
      <c r="C16" s="19">
        <v>0</v>
      </c>
      <c r="D16" s="19">
        <f t="shared" si="4"/>
        <v>0</v>
      </c>
      <c r="E16" s="35">
        <f t="shared" ref="E16" si="7">D16</f>
        <v>0</v>
      </c>
    </row>
    <row r="17" spans="1:7" s="23" customFormat="1" ht="25.5" x14ac:dyDescent="0.3">
      <c r="A17" s="20" t="s">
        <v>30</v>
      </c>
      <c r="B17" s="58" t="s">
        <v>2</v>
      </c>
      <c r="C17" s="60">
        <v>8316</v>
      </c>
      <c r="D17" s="50">
        <f>C17/2</f>
        <v>4158</v>
      </c>
      <c r="E17" s="60">
        <f t="shared" ref="E17" si="8">D17</f>
        <v>4158</v>
      </c>
    </row>
    <row r="18" spans="1:7" s="23" customFormat="1" x14ac:dyDescent="0.3">
      <c r="A18" s="27" t="s">
        <v>4</v>
      </c>
      <c r="B18" s="28" t="s">
        <v>3</v>
      </c>
      <c r="C18" s="42">
        <v>4</v>
      </c>
      <c r="D18" s="19">
        <f t="shared" si="4"/>
        <v>4</v>
      </c>
      <c r="E18" s="35">
        <f t="shared" ref="E18" si="9">D18</f>
        <v>4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173450</v>
      </c>
      <c r="D19" s="35">
        <f>D17/D18/3*1000+200</f>
        <v>346700</v>
      </c>
      <c r="E19" s="35">
        <f t="shared" ref="E19" si="10">D19</f>
        <v>346700</v>
      </c>
      <c r="G19" s="30"/>
    </row>
    <row r="20" spans="1:7" s="23" customFormat="1" ht="25.5" x14ac:dyDescent="0.3">
      <c r="A20" s="20" t="s">
        <v>31</v>
      </c>
      <c r="B20" s="58" t="s">
        <v>2</v>
      </c>
      <c r="C20" s="60">
        <v>122143</v>
      </c>
      <c r="D20" s="50">
        <f>C20/2</f>
        <v>61071.5</v>
      </c>
      <c r="E20" s="60">
        <f t="shared" ref="E20" si="11">D20</f>
        <v>61071.5</v>
      </c>
    </row>
    <row r="21" spans="1:7" s="23" customFormat="1" x14ac:dyDescent="0.3">
      <c r="A21" s="27" t="s">
        <v>4</v>
      </c>
      <c r="B21" s="28" t="s">
        <v>3</v>
      </c>
      <c r="C21" s="42">
        <v>36.25</v>
      </c>
      <c r="D21" s="19">
        <f t="shared" si="4"/>
        <v>36.25</v>
      </c>
      <c r="E21" s="35">
        <f t="shared" ref="E21" si="12">D21</f>
        <v>36.25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280788.50574712647</v>
      </c>
      <c r="D22" s="35">
        <f>D20/3/D21*1000</f>
        <v>561577.01149425295</v>
      </c>
      <c r="E22" s="35">
        <f t="shared" ref="E22" si="13">D22</f>
        <v>561577.01149425295</v>
      </c>
    </row>
    <row r="23" spans="1:7" ht="39" x14ac:dyDescent="0.3">
      <c r="A23" s="12" t="s">
        <v>37</v>
      </c>
      <c r="B23" s="57" t="s">
        <v>2</v>
      </c>
      <c r="C23" s="60">
        <v>12404</v>
      </c>
      <c r="D23" s="50">
        <f>C23/2</f>
        <v>6202</v>
      </c>
      <c r="E23" s="60">
        <f t="shared" ref="E23" si="14">D23</f>
        <v>6202</v>
      </c>
    </row>
    <row r="24" spans="1:7" x14ac:dyDescent="0.3">
      <c r="A24" s="10" t="s">
        <v>4</v>
      </c>
      <c r="B24" s="11" t="s">
        <v>3</v>
      </c>
      <c r="C24" s="42">
        <v>7.5</v>
      </c>
      <c r="D24" s="19">
        <f t="shared" si="4"/>
        <v>7.5</v>
      </c>
      <c r="E24" s="35">
        <f t="shared" ref="E24" si="15">D24</f>
        <v>7.5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137822.22222222222</v>
      </c>
      <c r="D25" s="19">
        <f t="shared" si="4"/>
        <v>137822.22222222222</v>
      </c>
      <c r="E25" s="35">
        <f t="shared" ref="E25" si="16">D25</f>
        <v>137822.22222222222</v>
      </c>
    </row>
    <row r="26" spans="1:7" ht="25.5" x14ac:dyDescent="0.3">
      <c r="A26" s="5" t="s">
        <v>23</v>
      </c>
      <c r="B26" s="57" t="s">
        <v>2</v>
      </c>
      <c r="C26" s="60">
        <v>18377</v>
      </c>
      <c r="D26" s="50">
        <f>C26/2</f>
        <v>9188.5</v>
      </c>
      <c r="E26" s="60">
        <f t="shared" ref="E26" si="17">D26</f>
        <v>9188.5</v>
      </c>
    </row>
    <row r="27" spans="1:7" x14ac:dyDescent="0.3">
      <c r="A27" s="10" t="s">
        <v>4</v>
      </c>
      <c r="B27" s="11" t="s">
        <v>3</v>
      </c>
      <c r="C27" s="42">
        <v>23</v>
      </c>
      <c r="D27" s="19">
        <f t="shared" si="4"/>
        <v>23</v>
      </c>
      <c r="E27" s="35">
        <f t="shared" ref="E27" si="18">D27</f>
        <v>23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66583.333333333343</v>
      </c>
      <c r="D28" s="35">
        <f>D26/3/D27*1000</f>
        <v>133166.66666666669</v>
      </c>
      <c r="E28" s="35">
        <f t="shared" ref="E28" si="19">D28</f>
        <v>133166.66666666669</v>
      </c>
    </row>
    <row r="29" spans="1:7" ht="25.5" x14ac:dyDescent="0.3">
      <c r="A29" s="5" t="s">
        <v>5</v>
      </c>
      <c r="B29" s="6" t="s">
        <v>2</v>
      </c>
      <c r="C29" s="50">
        <f>C15*11.188%</f>
        <v>18039.531200000001</v>
      </c>
      <c r="D29" s="50">
        <f t="shared" ref="D29" si="20">D15*11.18%</f>
        <v>9013.3159999999989</v>
      </c>
      <c r="E29" s="50">
        <f t="shared" ref="E29" si="21">E15*11.18%</f>
        <v>9013.3159999999989</v>
      </c>
    </row>
    <row r="30" spans="1:7" ht="36.75" x14ac:dyDescent="0.3">
      <c r="A30" s="12" t="s">
        <v>6</v>
      </c>
      <c r="B30" s="6" t="s">
        <v>2</v>
      </c>
      <c r="C30" s="60">
        <v>7543</v>
      </c>
      <c r="D30" s="50">
        <f>C30/2</f>
        <v>3771.5</v>
      </c>
      <c r="E30" s="60">
        <f t="shared" ref="E30" si="22">D30</f>
        <v>3771.5</v>
      </c>
    </row>
    <row r="31" spans="1:7" ht="25.5" x14ac:dyDescent="0.3">
      <c r="A31" s="12" t="s">
        <v>7</v>
      </c>
      <c r="B31" s="6" t="s">
        <v>2</v>
      </c>
      <c r="C31" s="50">
        <v>500</v>
      </c>
      <c r="D31" s="19">
        <f t="shared" si="4"/>
        <v>500</v>
      </c>
      <c r="E31" s="60">
        <f t="shared" ref="E31" si="23">D31</f>
        <v>500</v>
      </c>
    </row>
    <row r="32" spans="1:7" ht="36.75" x14ac:dyDescent="0.3">
      <c r="A32" s="12" t="s">
        <v>8</v>
      </c>
      <c r="B32" s="6" t="s">
        <v>2</v>
      </c>
      <c r="C32" s="67">
        <v>6050</v>
      </c>
      <c r="D32" s="50">
        <v>1050</v>
      </c>
      <c r="E32" s="50">
        <v>1050</v>
      </c>
    </row>
    <row r="33" spans="1:5" ht="38.25" customHeight="1" x14ac:dyDescent="0.3">
      <c r="A33" s="12" t="s">
        <v>9</v>
      </c>
      <c r="B33" s="6" t="s">
        <v>2</v>
      </c>
      <c r="C33" s="50">
        <v>8265</v>
      </c>
      <c r="D33" s="50">
        <f>C33/2</f>
        <v>4132.5</v>
      </c>
      <c r="E33" s="60">
        <f t="shared" ref="E33" si="24">D33</f>
        <v>4132.5</v>
      </c>
    </row>
    <row r="34" spans="1:5" x14ac:dyDescent="0.3">
      <c r="C34" s="18">
        <f>C33+C32+C31+C30+C29+C15</f>
        <v>201637.5312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5" workbookViewId="0">
      <selection activeCell="C30" sqref="C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6.5" customHeight="1" x14ac:dyDescent="0.3">
      <c r="A4" s="97" t="s">
        <v>65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261</v>
      </c>
      <c r="D11" s="53">
        <f>C11</f>
        <v>261</v>
      </c>
      <c r="E11" s="53">
        <f>D11</f>
        <v>261</v>
      </c>
    </row>
    <row r="12" spans="1:7" ht="25.5" x14ac:dyDescent="0.3">
      <c r="A12" s="10" t="s">
        <v>24</v>
      </c>
      <c r="B12" s="6" t="s">
        <v>2</v>
      </c>
      <c r="C12" s="19">
        <f>(C13-C32)/C11</f>
        <v>833.45336996168589</v>
      </c>
      <c r="D12" s="19">
        <f t="shared" ref="D12" si="0">(D13-D32)/D11</f>
        <v>417.65667931034483</v>
      </c>
      <c r="E12" s="19">
        <f t="shared" ref="E12" si="1">(E13-E32)/E11</f>
        <v>417.65667931034483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225531.32956000001</v>
      </c>
      <c r="D13" s="50">
        <f t="shared" ref="D13" si="2">D15+D29+D30+D33+D31+D32</f>
        <v>109008.3933</v>
      </c>
      <c r="E13" s="50">
        <f t="shared" ref="E13" si="3">E15+E29+E30+E33+E31+E32</f>
        <v>109008.3933</v>
      </c>
    </row>
    <row r="14" spans="1:7" x14ac:dyDescent="0.3">
      <c r="A14" s="8" t="s">
        <v>0</v>
      </c>
      <c r="B14" s="9"/>
      <c r="C14" s="19">
        <v>0</v>
      </c>
      <c r="D14" s="19">
        <f t="shared" ref="D14:D31" si="4">C14</f>
        <v>0</v>
      </c>
      <c r="E14" s="19"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181787</v>
      </c>
      <c r="D15" s="50">
        <f>D17+D20+D23+D26</f>
        <v>90893.5</v>
      </c>
      <c r="E15" s="50">
        <f t="shared" ref="E15" si="5">E17+E20+E23+E26</f>
        <v>90893.5</v>
      </c>
    </row>
    <row r="16" spans="1:7" x14ac:dyDescent="0.3">
      <c r="A16" s="8" t="s">
        <v>1</v>
      </c>
      <c r="B16" s="9"/>
      <c r="C16" s="19">
        <v>0</v>
      </c>
      <c r="D16" s="19">
        <f t="shared" si="4"/>
        <v>0</v>
      </c>
      <c r="E16" s="19">
        <v>0</v>
      </c>
    </row>
    <row r="17" spans="1:5" s="23" customFormat="1" ht="25.5" x14ac:dyDescent="0.3">
      <c r="A17" s="20" t="s">
        <v>30</v>
      </c>
      <c r="B17" s="21" t="s">
        <v>2</v>
      </c>
      <c r="C17" s="60">
        <v>11864</v>
      </c>
      <c r="D17" s="50">
        <f>C17/2</f>
        <v>5932</v>
      </c>
      <c r="E17" s="60">
        <f t="shared" ref="E17:E33" si="6">D17</f>
        <v>5932</v>
      </c>
    </row>
    <row r="18" spans="1:5" s="23" customFormat="1" x14ac:dyDescent="0.3">
      <c r="A18" s="27" t="s">
        <v>4</v>
      </c>
      <c r="B18" s="28" t="s">
        <v>3</v>
      </c>
      <c r="C18" s="42">
        <v>5</v>
      </c>
      <c r="D18" s="19">
        <f t="shared" si="4"/>
        <v>5</v>
      </c>
      <c r="E18" s="35">
        <f t="shared" si="6"/>
        <v>5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197933.33333333334</v>
      </c>
      <c r="D19" s="35">
        <f>D17/D18/3*1000+200</f>
        <v>395666.66666666669</v>
      </c>
      <c r="E19" s="35">
        <f>E17*1000/12/E18</f>
        <v>98866.666666666657</v>
      </c>
    </row>
    <row r="20" spans="1:5" s="23" customFormat="1" ht="25.5" x14ac:dyDescent="0.3">
      <c r="A20" s="20" t="s">
        <v>31</v>
      </c>
      <c r="B20" s="21" t="s">
        <v>2</v>
      </c>
      <c r="C20" s="60">
        <v>142978</v>
      </c>
      <c r="D20" s="50">
        <f>C20/2</f>
        <v>71489</v>
      </c>
      <c r="E20" s="60">
        <f t="shared" si="6"/>
        <v>71489</v>
      </c>
    </row>
    <row r="21" spans="1:5" s="23" customFormat="1" x14ac:dyDescent="0.3">
      <c r="A21" s="27" t="s">
        <v>4</v>
      </c>
      <c r="B21" s="28" t="s">
        <v>3</v>
      </c>
      <c r="C21" s="42">
        <v>41.7</v>
      </c>
      <c r="D21" s="19">
        <f t="shared" si="4"/>
        <v>41.7</v>
      </c>
      <c r="E21" s="35">
        <f t="shared" si="6"/>
        <v>41.7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285727.41806554759</v>
      </c>
      <c r="D22" s="35">
        <f>D20/3/D21*1000</f>
        <v>571454.83613109519</v>
      </c>
      <c r="E22" s="35">
        <f t="shared" ref="E22" si="7">E20/12/E21*1000</f>
        <v>142863.7090327738</v>
      </c>
    </row>
    <row r="23" spans="1:5" ht="39" x14ac:dyDescent="0.3">
      <c r="A23" s="12" t="s">
        <v>37</v>
      </c>
      <c r="B23" s="6" t="s">
        <v>2</v>
      </c>
      <c r="C23" s="60">
        <v>11241</v>
      </c>
      <c r="D23" s="50">
        <f>C23/2</f>
        <v>5620.5</v>
      </c>
      <c r="E23" s="60">
        <f t="shared" si="6"/>
        <v>5620.5</v>
      </c>
    </row>
    <row r="24" spans="1:5" x14ac:dyDescent="0.3">
      <c r="A24" s="10" t="s">
        <v>4</v>
      </c>
      <c r="B24" s="11" t="s">
        <v>3</v>
      </c>
      <c r="C24" s="42">
        <v>6</v>
      </c>
      <c r="D24" s="19">
        <f t="shared" si="4"/>
        <v>6</v>
      </c>
      <c r="E24" s="35">
        <f t="shared" si="6"/>
        <v>6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156125</v>
      </c>
      <c r="D25" s="19">
        <f t="shared" si="4"/>
        <v>156125</v>
      </c>
      <c r="E25" s="35">
        <f t="shared" ref="E25" si="8">E23/E24/12*1000</f>
        <v>78062.5</v>
      </c>
    </row>
    <row r="26" spans="1:5" ht="25.5" x14ac:dyDescent="0.3">
      <c r="A26" s="5" t="s">
        <v>23</v>
      </c>
      <c r="B26" s="6" t="s">
        <v>2</v>
      </c>
      <c r="C26" s="60">
        <v>15704</v>
      </c>
      <c r="D26" s="50">
        <f>C26/2</f>
        <v>7852</v>
      </c>
      <c r="E26" s="60">
        <f t="shared" si="6"/>
        <v>7852</v>
      </c>
    </row>
    <row r="27" spans="1:5" x14ac:dyDescent="0.3">
      <c r="A27" s="10" t="s">
        <v>4</v>
      </c>
      <c r="B27" s="11" t="s">
        <v>3</v>
      </c>
      <c r="C27" s="42">
        <v>19.5</v>
      </c>
      <c r="D27" s="19">
        <f t="shared" si="4"/>
        <v>19.5</v>
      </c>
      <c r="E27" s="35">
        <f t="shared" si="6"/>
        <v>19.5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67111.111111111109</v>
      </c>
      <c r="D28" s="35">
        <f>D26/3/D27*1000</f>
        <v>134222.22222222222</v>
      </c>
      <c r="E28" s="35">
        <f t="shared" ref="E28" si="9">E26/12/E27*1000</f>
        <v>33555.555555555555</v>
      </c>
    </row>
    <row r="29" spans="1:5" ht="25.5" x14ac:dyDescent="0.3">
      <c r="A29" s="5" t="s">
        <v>5</v>
      </c>
      <c r="B29" s="6" t="s">
        <v>2</v>
      </c>
      <c r="C29" s="50">
        <f>C15*11.188%</f>
        <v>20338.329560000002</v>
      </c>
      <c r="D29" s="50">
        <f t="shared" ref="D29" si="10">D15*11.18%</f>
        <v>10161.8933</v>
      </c>
      <c r="E29" s="50">
        <f t="shared" ref="E29" si="11">E15*11.18%</f>
        <v>10161.8933</v>
      </c>
    </row>
    <row r="30" spans="1:5" ht="36.75" x14ac:dyDescent="0.3">
      <c r="A30" s="12" t="s">
        <v>6</v>
      </c>
      <c r="B30" s="6" t="s">
        <v>2</v>
      </c>
      <c r="C30" s="50">
        <v>6567</v>
      </c>
      <c r="D30" s="50">
        <f>C30/2</f>
        <v>3283.5</v>
      </c>
      <c r="E30" s="60">
        <f t="shared" si="6"/>
        <v>3283.5</v>
      </c>
    </row>
    <row r="31" spans="1:5" ht="25.5" x14ac:dyDescent="0.3">
      <c r="A31" s="12" t="s">
        <v>7</v>
      </c>
      <c r="B31" s="6" t="s">
        <v>2</v>
      </c>
      <c r="C31" s="50">
        <v>500</v>
      </c>
      <c r="D31" s="19">
        <f t="shared" si="4"/>
        <v>500</v>
      </c>
      <c r="E31" s="60">
        <f t="shared" si="6"/>
        <v>500</v>
      </c>
    </row>
    <row r="32" spans="1:5" ht="36.75" x14ac:dyDescent="0.3">
      <c r="A32" s="12" t="s">
        <v>8</v>
      </c>
      <c r="B32" s="6" t="s">
        <v>2</v>
      </c>
      <c r="C32" s="67">
        <v>8000</v>
      </c>
      <c r="D32" s="50"/>
      <c r="E32" s="60"/>
    </row>
    <row r="33" spans="1:5" ht="38.25" customHeight="1" x14ac:dyDescent="0.3">
      <c r="A33" s="12" t="s">
        <v>9</v>
      </c>
      <c r="B33" s="6" t="s">
        <v>2</v>
      </c>
      <c r="C33" s="67">
        <v>8339</v>
      </c>
      <c r="D33" s="50">
        <f>C33/2</f>
        <v>4169.5</v>
      </c>
      <c r="E33" s="60">
        <f t="shared" si="6"/>
        <v>4169.5</v>
      </c>
    </row>
    <row r="34" spans="1:5" x14ac:dyDescent="0.3">
      <c r="C34" s="18">
        <f>C33+C32+C31+C30+C29+C15</f>
        <v>225531.32955999998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B40" sqref="B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5" customHeight="1" x14ac:dyDescent="0.3">
      <c r="A4" s="97" t="s">
        <v>64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127</v>
      </c>
      <c r="D11" s="53">
        <f>C11</f>
        <v>127</v>
      </c>
      <c r="E11" s="53">
        <f>D11</f>
        <v>127</v>
      </c>
    </row>
    <row r="12" spans="1:7" ht="25.5" x14ac:dyDescent="0.3">
      <c r="A12" s="10" t="s">
        <v>24</v>
      </c>
      <c r="B12" s="6" t="s">
        <v>2</v>
      </c>
      <c r="C12" s="19">
        <f>(C13-C32)/C11</f>
        <v>1606.7102626771652</v>
      </c>
      <c r="D12" s="19">
        <f t="shared" ref="D12" si="0">(D13-D32)/D11</f>
        <v>805.27019527559048</v>
      </c>
      <c r="E12" s="19">
        <f t="shared" ref="E12" si="1">(E13-E32)/E11</f>
        <v>805.27019527559048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204052.20335999998</v>
      </c>
      <c r="D13" s="50">
        <f t="shared" ref="D13" si="2">D15+D29+D30+D33+D31+D32</f>
        <v>102269.31479999999</v>
      </c>
      <c r="E13" s="50">
        <f t="shared" ref="E13" si="3">E15+E29+E30+E33+E31+E32</f>
        <v>102269.31479999999</v>
      </c>
    </row>
    <row r="14" spans="1:7" x14ac:dyDescent="0.3">
      <c r="A14" s="8" t="s">
        <v>0</v>
      </c>
      <c r="B14" s="9"/>
      <c r="C14" s="19">
        <v>0</v>
      </c>
      <c r="D14" s="19">
        <f t="shared" ref="D14:D31" si="4">C14</f>
        <v>0</v>
      </c>
      <c r="E14" s="35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169672</v>
      </c>
      <c r="D15" s="50">
        <f>D17+D20+D23+D26</f>
        <v>84836</v>
      </c>
      <c r="E15" s="50">
        <f t="shared" ref="E15" si="6">E17+E20+E23+E26</f>
        <v>84836</v>
      </c>
    </row>
    <row r="16" spans="1:7" x14ac:dyDescent="0.3">
      <c r="A16" s="8" t="s">
        <v>1</v>
      </c>
      <c r="B16" s="9"/>
      <c r="C16" s="19">
        <v>0</v>
      </c>
      <c r="D16" s="19">
        <f t="shared" si="4"/>
        <v>0</v>
      </c>
      <c r="E16" s="35">
        <f t="shared" si="5"/>
        <v>0</v>
      </c>
    </row>
    <row r="17" spans="1:5" s="23" customFormat="1" ht="25.5" x14ac:dyDescent="0.3">
      <c r="A17" s="20" t="s">
        <v>30</v>
      </c>
      <c r="B17" s="21" t="s">
        <v>2</v>
      </c>
      <c r="C17" s="60">
        <v>9285</v>
      </c>
      <c r="D17" s="50">
        <f>C17/2</f>
        <v>4642.5</v>
      </c>
      <c r="E17" s="60">
        <f t="shared" si="5"/>
        <v>4642.5</v>
      </c>
    </row>
    <row r="18" spans="1:5" s="23" customFormat="1" x14ac:dyDescent="0.3">
      <c r="A18" s="27" t="s">
        <v>4</v>
      </c>
      <c r="B18" s="28" t="s">
        <v>3</v>
      </c>
      <c r="C18" s="42">
        <v>4</v>
      </c>
      <c r="D18" s="19">
        <f t="shared" si="4"/>
        <v>4</v>
      </c>
      <c r="E18" s="35">
        <f t="shared" si="5"/>
        <v>4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193637.5</v>
      </c>
      <c r="D19" s="35">
        <f>D17/D18/3*1000+200</f>
        <v>387075</v>
      </c>
      <c r="E19" s="35">
        <f t="shared" si="5"/>
        <v>387075</v>
      </c>
    </row>
    <row r="20" spans="1:5" s="23" customFormat="1" ht="25.5" x14ac:dyDescent="0.3">
      <c r="A20" s="20" t="s">
        <v>31</v>
      </c>
      <c r="B20" s="21" t="s">
        <v>2</v>
      </c>
      <c r="C20" s="60">
        <v>132506</v>
      </c>
      <c r="D20" s="50">
        <f>C20/2</f>
        <v>66253</v>
      </c>
      <c r="E20" s="60">
        <f t="shared" si="5"/>
        <v>66253</v>
      </c>
    </row>
    <row r="21" spans="1:5" s="23" customFormat="1" x14ac:dyDescent="0.3">
      <c r="A21" s="27" t="s">
        <v>4</v>
      </c>
      <c r="B21" s="28" t="s">
        <v>3</v>
      </c>
      <c r="C21" s="42">
        <v>39.9</v>
      </c>
      <c r="D21" s="19">
        <f t="shared" si="4"/>
        <v>39.9</v>
      </c>
      <c r="E21" s="35">
        <f t="shared" si="5"/>
        <v>39.9</v>
      </c>
    </row>
    <row r="22" spans="1:5" s="23" customFormat="1" ht="21.95" customHeight="1" x14ac:dyDescent="0.3">
      <c r="A22" s="27" t="s">
        <v>26</v>
      </c>
      <c r="B22" s="21" t="s">
        <v>27</v>
      </c>
      <c r="C22" s="35">
        <f>C20/12/C21*1000</f>
        <v>276746.03174603177</v>
      </c>
      <c r="D22" s="35">
        <f>D20/3/D21*1000</f>
        <v>553492.06349206355</v>
      </c>
      <c r="E22" s="35">
        <f t="shared" si="5"/>
        <v>553492.06349206355</v>
      </c>
    </row>
    <row r="23" spans="1:5" s="23" customFormat="1" ht="39" x14ac:dyDescent="0.3">
      <c r="A23" s="29" t="s">
        <v>37</v>
      </c>
      <c r="B23" s="21" t="s">
        <v>2</v>
      </c>
      <c r="C23" s="60">
        <v>11312</v>
      </c>
      <c r="D23" s="50">
        <f>C23/2</f>
        <v>5656</v>
      </c>
      <c r="E23" s="60">
        <f t="shared" si="5"/>
        <v>5656</v>
      </c>
    </row>
    <row r="24" spans="1:5" s="23" customFormat="1" x14ac:dyDescent="0.3">
      <c r="A24" s="27" t="s">
        <v>4</v>
      </c>
      <c r="B24" s="28" t="s">
        <v>3</v>
      </c>
      <c r="C24" s="42">
        <v>7</v>
      </c>
      <c r="D24" s="19">
        <f t="shared" si="4"/>
        <v>7</v>
      </c>
      <c r="E24" s="35">
        <f t="shared" si="5"/>
        <v>7</v>
      </c>
    </row>
    <row r="25" spans="1:5" s="23" customFormat="1" ht="21.95" customHeight="1" x14ac:dyDescent="0.3">
      <c r="A25" s="27" t="s">
        <v>26</v>
      </c>
      <c r="B25" s="21" t="s">
        <v>27</v>
      </c>
      <c r="C25" s="35">
        <f>C23/C24/12*1000</f>
        <v>134666.66666666666</v>
      </c>
      <c r="D25" s="19">
        <f t="shared" si="4"/>
        <v>134666.66666666666</v>
      </c>
      <c r="E25" s="35">
        <f t="shared" si="5"/>
        <v>134666.66666666666</v>
      </c>
    </row>
    <row r="26" spans="1:5" ht="25.5" x14ac:dyDescent="0.3">
      <c r="A26" s="5" t="s">
        <v>23</v>
      </c>
      <c r="B26" s="6" t="s">
        <v>2</v>
      </c>
      <c r="C26" s="60">
        <v>16569</v>
      </c>
      <c r="D26" s="50">
        <f>C26/2</f>
        <v>8284.5</v>
      </c>
      <c r="E26" s="60">
        <f t="shared" si="5"/>
        <v>8284.5</v>
      </c>
    </row>
    <row r="27" spans="1:5" x14ac:dyDescent="0.3">
      <c r="A27" s="10" t="s">
        <v>4</v>
      </c>
      <c r="B27" s="11" t="s">
        <v>3</v>
      </c>
      <c r="C27" s="42">
        <v>21.5</v>
      </c>
      <c r="D27" s="19">
        <f t="shared" si="4"/>
        <v>21.5</v>
      </c>
      <c r="E27" s="35">
        <f t="shared" si="5"/>
        <v>21.5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64220.930232558145</v>
      </c>
      <c r="D28" s="35">
        <f>D26/3/D27*1000</f>
        <v>128441.86046511629</v>
      </c>
      <c r="E28" s="35">
        <f t="shared" si="5"/>
        <v>128441.86046511629</v>
      </c>
    </row>
    <row r="29" spans="1:5" ht="25.5" x14ac:dyDescent="0.3">
      <c r="A29" s="5" t="s">
        <v>5</v>
      </c>
      <c r="B29" s="6" t="s">
        <v>2</v>
      </c>
      <c r="C29" s="50">
        <f>C15*11.188%</f>
        <v>18982.90336</v>
      </c>
      <c r="D29" s="50">
        <f t="shared" ref="D29" si="7">D15*11.18%</f>
        <v>9484.6648000000005</v>
      </c>
      <c r="E29" s="50">
        <f t="shared" ref="E29" si="8">E15*11.18%</f>
        <v>9484.6648000000005</v>
      </c>
    </row>
    <row r="30" spans="1:5" ht="36.75" x14ac:dyDescent="0.3">
      <c r="A30" s="12" t="s">
        <v>6</v>
      </c>
      <c r="B30" s="6" t="s">
        <v>2</v>
      </c>
      <c r="C30" s="50">
        <v>6538</v>
      </c>
      <c r="D30" s="50">
        <f>C30/2</f>
        <v>3269</v>
      </c>
      <c r="E30" s="60">
        <f t="shared" si="5"/>
        <v>3269</v>
      </c>
    </row>
    <row r="31" spans="1:5" ht="25.5" x14ac:dyDescent="0.3">
      <c r="A31" s="12" t="s">
        <v>7</v>
      </c>
      <c r="B31" s="6" t="s">
        <v>2</v>
      </c>
      <c r="C31" s="19">
        <v>500</v>
      </c>
      <c r="D31" s="19">
        <f t="shared" si="4"/>
        <v>500</v>
      </c>
      <c r="E31" s="35">
        <f t="shared" si="5"/>
        <v>500</v>
      </c>
    </row>
    <row r="32" spans="1:5" ht="36.75" x14ac:dyDescent="0.3">
      <c r="A32" s="12" t="s">
        <v>8</v>
      </c>
      <c r="B32" s="6" t="s">
        <v>2</v>
      </c>
      <c r="C32" s="67"/>
      <c r="D32" s="67"/>
      <c r="E32" s="60">
        <v>0</v>
      </c>
    </row>
    <row r="33" spans="1:5" ht="38.25" customHeight="1" x14ac:dyDescent="0.3">
      <c r="A33" s="12" t="s">
        <v>9</v>
      </c>
      <c r="B33" s="6" t="s">
        <v>2</v>
      </c>
      <c r="C33" s="50">
        <v>8359.2999999999993</v>
      </c>
      <c r="D33" s="50">
        <f>C33/2</f>
        <v>4179.6499999999996</v>
      </c>
      <c r="E33" s="60">
        <f t="shared" si="5"/>
        <v>4179.6499999999996</v>
      </c>
    </row>
    <row r="34" spans="1:5" x14ac:dyDescent="0.3">
      <c r="C34" s="18">
        <f>C33+C32+C31+C30+C29+C15</f>
        <v>204052.20335999998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workbookViewId="0">
      <selection activeCell="A38" sqref="A3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91" t="s">
        <v>15</v>
      </c>
      <c r="B1" s="91"/>
      <c r="C1" s="91"/>
      <c r="D1" s="91"/>
      <c r="E1" s="91"/>
    </row>
    <row r="2" spans="1:7" x14ac:dyDescent="0.3">
      <c r="A2" s="91" t="s">
        <v>70</v>
      </c>
      <c r="B2" s="91"/>
      <c r="C2" s="91"/>
      <c r="D2" s="91"/>
      <c r="E2" s="91"/>
    </row>
    <row r="3" spans="1:7" x14ac:dyDescent="0.3">
      <c r="A3" s="1"/>
    </row>
    <row r="4" spans="1:7" ht="47.25" customHeight="1" x14ac:dyDescent="0.3">
      <c r="A4" s="97" t="s">
        <v>63</v>
      </c>
      <c r="B4" s="97"/>
      <c r="C4" s="97"/>
      <c r="D4" s="97"/>
      <c r="E4" s="97"/>
    </row>
    <row r="5" spans="1:7" ht="15.75" customHeight="1" x14ac:dyDescent="0.3">
      <c r="A5" s="93" t="s">
        <v>16</v>
      </c>
      <c r="B5" s="93"/>
      <c r="C5" s="93"/>
      <c r="D5" s="93"/>
      <c r="E5" s="93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94" t="s">
        <v>28</v>
      </c>
      <c r="B9" s="95" t="s">
        <v>18</v>
      </c>
      <c r="C9" s="96" t="s">
        <v>68</v>
      </c>
      <c r="D9" s="96"/>
      <c r="E9" s="96"/>
    </row>
    <row r="10" spans="1:7" ht="40.5" x14ac:dyDescent="0.3">
      <c r="A10" s="94"/>
      <c r="B10" s="95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3">
        <v>107</v>
      </c>
      <c r="D11" s="53">
        <f>C11</f>
        <v>107</v>
      </c>
      <c r="E11" s="53">
        <f>D11</f>
        <v>107</v>
      </c>
    </row>
    <row r="12" spans="1:7" ht="25.5" x14ac:dyDescent="0.3">
      <c r="A12" s="10" t="s">
        <v>24</v>
      </c>
      <c r="B12" s="6" t="s">
        <v>2</v>
      </c>
      <c r="C12" s="19">
        <f>(C13-C32)/C11</f>
        <v>1205.8241760747665</v>
      </c>
      <c r="D12" s="19">
        <f t="shared" ref="D12" si="0">(D13-D32)/D11</f>
        <v>613.15031495327105</v>
      </c>
      <c r="E12" s="19">
        <f t="shared" ref="E12" si="1">(E13-E32)/E11</f>
        <v>613.15031495327105</v>
      </c>
    </row>
    <row r="13" spans="1:7" ht="25.5" x14ac:dyDescent="0.3">
      <c r="A13" s="5" t="s">
        <v>11</v>
      </c>
      <c r="B13" s="6" t="s">
        <v>2</v>
      </c>
      <c r="C13" s="50">
        <f>C15+C29+C30+C33+C31+C32</f>
        <v>133236.08684</v>
      </c>
      <c r="D13" s="50">
        <f t="shared" ref="D13" si="2">D15+D29+D30+D33+D31+D32</f>
        <v>69819.983699999997</v>
      </c>
      <c r="E13" s="50">
        <f t="shared" ref="E13" si="3">E15+E29+E30+E33+E31+E32</f>
        <v>69819.983699999997</v>
      </c>
    </row>
    <row r="14" spans="1:7" x14ac:dyDescent="0.3">
      <c r="A14" s="8" t="s">
        <v>0</v>
      </c>
      <c r="B14" s="9"/>
      <c r="C14" s="19">
        <v>0</v>
      </c>
      <c r="D14" s="19">
        <f t="shared" ref="D14:D31" si="4">C14</f>
        <v>0</v>
      </c>
      <c r="E14" s="35">
        <f t="shared" ref="E14:E33" si="5">D14</f>
        <v>0</v>
      </c>
      <c r="G14" s="18"/>
    </row>
    <row r="15" spans="1:7" ht="25.5" x14ac:dyDescent="0.3">
      <c r="A15" s="5" t="s">
        <v>12</v>
      </c>
      <c r="B15" s="6" t="s">
        <v>2</v>
      </c>
      <c r="C15" s="50">
        <f>C17+C20+C23+C26</f>
        <v>100243</v>
      </c>
      <c r="D15" s="50">
        <f>D17+D20+D23+D26</f>
        <v>50121.5</v>
      </c>
      <c r="E15" s="50">
        <f t="shared" ref="E15" si="6">E17+E20+E23+E26</f>
        <v>50121.5</v>
      </c>
    </row>
    <row r="16" spans="1:7" x14ac:dyDescent="0.3">
      <c r="A16" s="8" t="s">
        <v>1</v>
      </c>
      <c r="B16" s="9"/>
      <c r="C16" s="19">
        <v>0</v>
      </c>
      <c r="D16" s="19">
        <f t="shared" si="4"/>
        <v>0</v>
      </c>
      <c r="E16" s="35">
        <f t="shared" si="5"/>
        <v>0</v>
      </c>
    </row>
    <row r="17" spans="1:5" s="23" customFormat="1" ht="25.5" x14ac:dyDescent="0.3">
      <c r="A17" s="20" t="s">
        <v>30</v>
      </c>
      <c r="B17" s="21" t="s">
        <v>2</v>
      </c>
      <c r="C17" s="60">
        <v>9051</v>
      </c>
      <c r="D17" s="50">
        <f>C17/2</f>
        <v>4525.5</v>
      </c>
      <c r="E17" s="60">
        <f t="shared" si="5"/>
        <v>4525.5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19">
        <f t="shared" si="4"/>
        <v>3</v>
      </c>
      <c r="E18" s="35">
        <f t="shared" si="5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251616.66666666666</v>
      </c>
      <c r="D19" s="35">
        <f>D17/D18/3*1000+200</f>
        <v>503033.33333333331</v>
      </c>
      <c r="E19" s="35">
        <f t="shared" si="5"/>
        <v>503033.33333333331</v>
      </c>
    </row>
    <row r="20" spans="1:5" s="23" customFormat="1" ht="25.5" x14ac:dyDescent="0.3">
      <c r="A20" s="20" t="s">
        <v>31</v>
      </c>
      <c r="B20" s="21" t="s">
        <v>2</v>
      </c>
      <c r="C20" s="60">
        <v>67736</v>
      </c>
      <c r="D20" s="50">
        <f>C20/2</f>
        <v>33868</v>
      </c>
      <c r="E20" s="60">
        <f t="shared" si="5"/>
        <v>33868</v>
      </c>
    </row>
    <row r="21" spans="1:5" s="23" customFormat="1" x14ac:dyDescent="0.3">
      <c r="A21" s="27" t="s">
        <v>4</v>
      </c>
      <c r="B21" s="28" t="s">
        <v>3</v>
      </c>
      <c r="C21" s="42">
        <v>22.8</v>
      </c>
      <c r="D21" s="19">
        <f t="shared" si="4"/>
        <v>22.8</v>
      </c>
      <c r="E21" s="35">
        <f t="shared" si="5"/>
        <v>22.8</v>
      </c>
    </row>
    <row r="22" spans="1:5" ht="21.95" customHeight="1" x14ac:dyDescent="0.3">
      <c r="A22" s="10" t="s">
        <v>26</v>
      </c>
      <c r="B22" s="6" t="s">
        <v>27</v>
      </c>
      <c r="C22" s="35">
        <v>21.1</v>
      </c>
      <c r="D22" s="35">
        <f>D20/3/D21*1000</f>
        <v>495146.19883040938</v>
      </c>
      <c r="E22" s="35">
        <f t="shared" si="5"/>
        <v>495146.19883040938</v>
      </c>
    </row>
    <row r="23" spans="1:5" ht="39" x14ac:dyDescent="0.3">
      <c r="A23" s="12" t="s">
        <v>37</v>
      </c>
      <c r="B23" s="57" t="s">
        <v>2</v>
      </c>
      <c r="C23" s="60">
        <v>9444</v>
      </c>
      <c r="D23" s="50">
        <f>C23/2</f>
        <v>4722</v>
      </c>
      <c r="E23" s="60">
        <f t="shared" si="5"/>
        <v>4722</v>
      </c>
    </row>
    <row r="24" spans="1:5" x14ac:dyDescent="0.3">
      <c r="A24" s="10" t="s">
        <v>4</v>
      </c>
      <c r="B24" s="11" t="s">
        <v>3</v>
      </c>
      <c r="C24" s="42">
        <v>6</v>
      </c>
      <c r="D24" s="19">
        <f t="shared" si="4"/>
        <v>6</v>
      </c>
      <c r="E24" s="35">
        <f t="shared" si="5"/>
        <v>6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131166.66666666666</v>
      </c>
      <c r="D25" s="19">
        <f t="shared" si="4"/>
        <v>131166.66666666666</v>
      </c>
      <c r="E25" s="35">
        <f t="shared" si="5"/>
        <v>131166.66666666666</v>
      </c>
    </row>
    <row r="26" spans="1:5" ht="25.5" x14ac:dyDescent="0.3">
      <c r="A26" s="5" t="s">
        <v>23</v>
      </c>
      <c r="B26" s="57" t="s">
        <v>2</v>
      </c>
      <c r="C26" s="60">
        <v>14012</v>
      </c>
      <c r="D26" s="50">
        <f>C26/2</f>
        <v>7006</v>
      </c>
      <c r="E26" s="60">
        <f t="shared" si="5"/>
        <v>7006</v>
      </c>
    </row>
    <row r="27" spans="1:5" x14ac:dyDescent="0.3">
      <c r="A27" s="10" t="s">
        <v>4</v>
      </c>
      <c r="B27" s="11" t="s">
        <v>3</v>
      </c>
      <c r="C27" s="42">
        <v>18.5</v>
      </c>
      <c r="D27" s="19">
        <f t="shared" si="4"/>
        <v>18.5</v>
      </c>
      <c r="E27" s="35">
        <f t="shared" si="5"/>
        <v>18.5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63117.117117117115</v>
      </c>
      <c r="D28" s="35">
        <f>D26/3/D27*1000</f>
        <v>126234.23423423423</v>
      </c>
      <c r="E28" s="35">
        <f t="shared" si="5"/>
        <v>126234.23423423423</v>
      </c>
    </row>
    <row r="29" spans="1:5" ht="25.5" x14ac:dyDescent="0.3">
      <c r="A29" s="5" t="s">
        <v>5</v>
      </c>
      <c r="B29" s="6" t="s">
        <v>2</v>
      </c>
      <c r="C29" s="50">
        <f>C15*11.188%</f>
        <v>11215.18684</v>
      </c>
      <c r="D29" s="50">
        <f t="shared" ref="D29" si="7">D15*11.18%</f>
        <v>5603.5837000000001</v>
      </c>
      <c r="E29" s="50">
        <f t="shared" ref="E29" si="8">E15*11.18%</f>
        <v>5603.5837000000001</v>
      </c>
    </row>
    <row r="30" spans="1:5" ht="36.75" x14ac:dyDescent="0.3">
      <c r="A30" s="12" t="s">
        <v>6</v>
      </c>
      <c r="B30" s="6" t="s">
        <v>2</v>
      </c>
      <c r="C30" s="50">
        <v>7275</v>
      </c>
      <c r="D30" s="50">
        <f>C30/2</f>
        <v>3637.5</v>
      </c>
      <c r="E30" s="60">
        <f t="shared" si="5"/>
        <v>3637.5</v>
      </c>
    </row>
    <row r="31" spans="1:5" ht="25.5" x14ac:dyDescent="0.3">
      <c r="A31" s="12" t="s">
        <v>7</v>
      </c>
      <c r="B31" s="6" t="s">
        <v>2</v>
      </c>
      <c r="C31" s="50">
        <v>2199</v>
      </c>
      <c r="D31" s="19">
        <f t="shared" si="4"/>
        <v>2199</v>
      </c>
      <c r="E31" s="60">
        <f t="shared" si="5"/>
        <v>2199</v>
      </c>
    </row>
    <row r="32" spans="1:5" ht="36.75" x14ac:dyDescent="0.3">
      <c r="A32" s="12" t="s">
        <v>8</v>
      </c>
      <c r="B32" s="6" t="s">
        <v>2</v>
      </c>
      <c r="C32" s="67">
        <v>4212.8999999999996</v>
      </c>
      <c r="D32" s="67">
        <v>4212.8999999999996</v>
      </c>
      <c r="E32" s="67">
        <v>4212.8999999999996</v>
      </c>
    </row>
    <row r="33" spans="1:5" ht="38.25" customHeight="1" x14ac:dyDescent="0.3">
      <c r="A33" s="12" t="s">
        <v>9</v>
      </c>
      <c r="B33" s="6" t="s">
        <v>2</v>
      </c>
      <c r="C33" s="66">
        <v>8091</v>
      </c>
      <c r="D33" s="50">
        <f>C33/2</f>
        <v>4045.5</v>
      </c>
      <c r="E33" s="60">
        <f t="shared" si="5"/>
        <v>4045.5</v>
      </c>
    </row>
    <row r="34" spans="1:5" x14ac:dyDescent="0.3">
      <c r="C34" s="18">
        <f>C33+C32+C31+C30+C29+C15</f>
        <v>133236.08684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СВОД2020</vt:lpstr>
      <vt:lpstr>СВОД 2021</vt:lpstr>
      <vt:lpstr>СВОД 2022 ГОД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2020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2022-08-09T03:16:56Z</dcterms:modified>
</cp:coreProperties>
</file>